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88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Arkusz1!$A$1:$AY$32</definedName>
  </definedNames>
  <calcPr calcId="152511" iterateDelta="1E-4"/>
</workbook>
</file>

<file path=xl/calcChain.xml><?xml version="1.0" encoding="utf-8"?>
<calcChain xmlns="http://schemas.openxmlformats.org/spreadsheetml/2006/main">
  <c r="AB20" i="1"/>
  <c r="AB12"/>
  <c r="L29" l="1"/>
  <c r="L28"/>
  <c r="L27"/>
  <c r="L26"/>
  <c r="L25"/>
  <c r="L24"/>
  <c r="L22"/>
  <c r="L21"/>
  <c r="L20"/>
  <c r="L19"/>
  <c r="L18"/>
  <c r="L17"/>
  <c r="L16"/>
  <c r="L15"/>
  <c r="L14"/>
  <c r="L12"/>
  <c r="L11"/>
  <c r="L10"/>
  <c r="L9"/>
  <c r="L8"/>
  <c r="L7"/>
  <c r="AX6" l="1"/>
  <c r="AY6" s="1"/>
  <c r="AX7"/>
  <c r="AY7" s="1"/>
  <c r="AX8"/>
  <c r="AX9"/>
  <c r="AY9" s="1"/>
  <c r="AX10"/>
  <c r="AY10" s="1"/>
  <c r="AX11"/>
  <c r="AY11" s="1"/>
  <c r="AX12"/>
  <c r="AY12" s="1"/>
  <c r="AX13"/>
  <c r="AY13" s="1"/>
  <c r="AX14"/>
  <c r="AY14" s="1"/>
  <c r="AX15"/>
  <c r="AY15" s="1"/>
  <c r="AX16"/>
  <c r="AY16" s="1"/>
  <c r="AX17"/>
  <c r="AY17" s="1"/>
  <c r="AX18"/>
  <c r="AY18" s="1"/>
  <c r="AX19"/>
  <c r="AY19" s="1"/>
  <c r="AX20"/>
  <c r="AY20" s="1"/>
  <c r="AX21"/>
  <c r="AY21" s="1"/>
  <c r="AX22"/>
  <c r="AY22" s="1"/>
  <c r="AX23"/>
  <c r="AY23" s="1"/>
  <c r="AX24"/>
  <c r="AY24" s="1"/>
  <c r="AX25"/>
  <c r="AY25" s="1"/>
  <c r="AX26"/>
  <c r="AY26" s="1"/>
  <c r="AX27"/>
  <c r="AY27" s="1"/>
  <c r="AX28"/>
  <c r="AY28" s="1"/>
  <c r="AX29"/>
  <c r="AY29" s="1"/>
  <c r="AX5"/>
  <c r="AY5" s="1"/>
  <c r="AZ13" l="1"/>
  <c r="AZ8"/>
  <c r="AY8"/>
  <c r="AZ7" s="1"/>
</calcChain>
</file>

<file path=xl/sharedStrings.xml><?xml version="1.0" encoding="utf-8"?>
<sst xmlns="http://schemas.openxmlformats.org/spreadsheetml/2006/main" count="372" uniqueCount="336">
  <si>
    <t>liczba tytułów wykonawczych</t>
  </si>
  <si>
    <t>liczba zajęć wierzytelności z rachunku bankowego</t>
  </si>
  <si>
    <t>liczba zajęć wynagrodzenia</t>
  </si>
  <si>
    <t>liczba zajęć świadczeń z ubezpieczenia społecznego</t>
  </si>
  <si>
    <t>roczne dochody  z tytułu opłaty manipulacyjnej</t>
  </si>
  <si>
    <t>roczne dochody z tytułu kosztów egzekucyjnych</t>
  </si>
  <si>
    <t xml:space="preserve">Lp. </t>
  </si>
  <si>
    <t>kwoty podawać w pełnych złotych</t>
  </si>
  <si>
    <t>liczby podawać zaokrąglone (bez miejsc po przecinku)</t>
  </si>
  <si>
    <t>roczne dochody z tytułu wydatków egzekucyjnych</t>
  </si>
  <si>
    <t>roczne dochody z tytułu kosztów pobrania pieniędzy u zobowiązanego
- art. 64 § 1 pkt 1 ustawy o postępowaniu egzekucyjnym w administracji</t>
  </si>
  <si>
    <t>roczne dochody z tytułu kosztów zajęć świadczeń z ubezpieczenia społecznego
- art. 64 § 1 pkt 2 ustawy o postępowaniu egzekucyjnym w administracji</t>
  </si>
  <si>
    <t>roczne dochody z tytułu kosztów zajęcia wynagrodzenia za pracę
- art. 64 § 1 pkt 3 ustawy o postępowaniu egzekucyjnym w administracji</t>
  </si>
  <si>
    <t>roczna wysokość opłaty komorniczej uzyskanej od wierzycieli będących państwowymi jednostkami budżetowymi</t>
  </si>
  <si>
    <t>średnia liczba zajęć wierzytelności dokonanych w egzekucji należności objętej jednym tytułem wykonawczym</t>
  </si>
  <si>
    <t>średnia zaległość objęta tytułem wykonawczym (uwzględniająca należność główną, odsetki i koszty upomnienia)</t>
  </si>
  <si>
    <t>wysokość należności do wyegzekwowania
(uwzględniająca należność główną, odsetki i koszty upomnienia)</t>
  </si>
  <si>
    <t>wysokość należności wyegzekwowanych
(uwzględniająca należność główną, odsetki i koszty upomnienia)</t>
  </si>
  <si>
    <t>wysokość należności wyegzekwowanej z zajęć wynagrodzenia za pracę
(uwzględniająca należność główną, odsetki i koszty upomnienia)</t>
  </si>
  <si>
    <t>wysokość należności wyegzekwowanej z zajęć świadczeń z ubezpieczenia społecznego
(uwzględniająca należność główną, odsetek i kosztów upomnienia)</t>
  </si>
  <si>
    <t>wysokość nalezności wyegzekwowana w egzekucji z pieniędzy
(uwzględniająca należność główną, odsetki i koszty upomnienia)</t>
  </si>
  <si>
    <t xml:space="preserve">liczba egzekucji z pieniędzy (pobrania) </t>
  </si>
  <si>
    <t xml:space="preserve">średnia liczba tytułów wykonawczych objętych jednym zajęciem </t>
  </si>
  <si>
    <t>wysokość należności objęta wpłatami zobowiązanego do wierzyciela - po wszczęciu egzekucji
(uwzględniająca należność główną, odsetki i koszty upomnienia)</t>
  </si>
  <si>
    <t>wysokość należności wyegzekwowanej z zajęć wierzytelności z rachunku bankowego
(uwzględniająca należność główną, odsetki i koszty upomnienia)</t>
  </si>
  <si>
    <t>roczna wysokość opłaty komorniczej uzyskanej od wierzycieli nie będących państwowymi jednostkami budżetowymi</t>
  </si>
  <si>
    <t>wysokość należności objęta wplatami zobowiazanego na rachunek organu egzekucyjnego po wszczęciu egezkucji administracyjnej - wpłata dobrowolna
(uwzględniająca należność główną, odsetki i koszty upomnienia)</t>
  </si>
  <si>
    <t>roczne dochody z tytułu kosztów zajęcia innych wierzytelności, o których mowa w art. 64 § 1 pkt 4 ustawy o postępowaniu egzekucyjnym w administracji</t>
  </si>
  <si>
    <t>Białystok</t>
  </si>
  <si>
    <t>Bielsko-biała</t>
  </si>
  <si>
    <t>Bydgoszcz</t>
  </si>
  <si>
    <t>Bytom</t>
  </si>
  <si>
    <t>Chorzów</t>
  </si>
  <si>
    <t>Częstochowa</t>
  </si>
  <si>
    <t>Dąbrowa Górnicza</t>
  </si>
  <si>
    <t>Elbląg</t>
  </si>
  <si>
    <t>Gdańsk</t>
  </si>
  <si>
    <t>Gdynia</t>
  </si>
  <si>
    <t>Gliwice</t>
  </si>
  <si>
    <t>Gorzów Wielkopolski</t>
  </si>
  <si>
    <t>Grudziądz</t>
  </si>
  <si>
    <t>Jastrzębie -Zdrój</t>
  </si>
  <si>
    <t>Jaworzno</t>
  </si>
  <si>
    <t>Kalisz</t>
  </si>
  <si>
    <t>Katowice</t>
  </si>
  <si>
    <t>Kielce</t>
  </si>
  <si>
    <t>Koszalin</t>
  </si>
  <si>
    <t>Kraków</t>
  </si>
  <si>
    <t>Legnica</t>
  </si>
  <si>
    <t>Lublin</t>
  </si>
  <si>
    <t>Łódź</t>
  </si>
  <si>
    <t>Mysłowice</t>
  </si>
  <si>
    <t>Olsztyn</t>
  </si>
  <si>
    <t>Opole</t>
  </si>
  <si>
    <t>Płock</t>
  </si>
  <si>
    <t>Poznań</t>
  </si>
  <si>
    <t>Radom</t>
  </si>
  <si>
    <t>Ruda Śląska</t>
  </si>
  <si>
    <t>Rybnik</t>
  </si>
  <si>
    <t>Rzeszów</t>
  </si>
  <si>
    <t>Siemianowice Śląskie</t>
  </si>
  <si>
    <t>Słupsk</t>
  </si>
  <si>
    <t>Sopot</t>
  </si>
  <si>
    <t>Sosnowiec</t>
  </si>
  <si>
    <t>Szczecin</t>
  </si>
  <si>
    <t>Świętochłowice</t>
  </si>
  <si>
    <t>Tarnów</t>
  </si>
  <si>
    <t>Tychy</t>
  </si>
  <si>
    <t>Wałbrzych</t>
  </si>
  <si>
    <t>Warszawa</t>
  </si>
  <si>
    <t>Włocławek</t>
  </si>
  <si>
    <t>wrocław</t>
  </si>
  <si>
    <t>Zabrze</t>
  </si>
  <si>
    <t>Zielona Góra</t>
  </si>
  <si>
    <t>Suma</t>
  </si>
  <si>
    <t>Średnia</t>
  </si>
  <si>
    <t>Toruń</t>
  </si>
  <si>
    <t>3176</t>
  </si>
  <si>
    <t>4865929</t>
  </si>
  <si>
    <t>101468</t>
  </si>
  <si>
    <t>269689</t>
  </si>
  <si>
    <t>1638669</t>
  </si>
  <si>
    <t>828435</t>
  </si>
  <si>
    <t>1932992</t>
  </si>
  <si>
    <t>93256</t>
  </si>
  <si>
    <t>446582</t>
  </si>
  <si>
    <t>143284</t>
  </si>
  <si>
    <t>33021</t>
  </si>
  <si>
    <t>17758</t>
  </si>
  <si>
    <t>9466</t>
  </si>
  <si>
    <t>188314</t>
  </si>
  <si>
    <t>5344</t>
  </si>
  <si>
    <t>19825</t>
  </si>
  <si>
    <t>8256</t>
  </si>
  <si>
    <t>1124</t>
  </si>
  <si>
    <t>898</t>
  </si>
  <si>
    <t>4042</t>
  </si>
  <si>
    <t>3</t>
  </si>
  <si>
    <t>1</t>
  </si>
  <si>
    <t>9753</t>
  </si>
  <si>
    <t>1182</t>
  </si>
  <si>
    <t>11533506</t>
  </si>
  <si>
    <t>2780736</t>
  </si>
  <si>
    <t>87222</t>
  </si>
  <si>
    <t>96178</t>
  </si>
  <si>
    <t>1934031</t>
  </si>
  <si>
    <t>330074</t>
  </si>
  <si>
    <t>99844</t>
  </si>
  <si>
    <t>221927</t>
  </si>
  <si>
    <t>169724</t>
  </si>
  <si>
    <t>38797</t>
  </si>
  <si>
    <t>15004</t>
  </si>
  <si>
    <t>5268</t>
  </si>
  <si>
    <t>8860</t>
  </si>
  <si>
    <t>159480</t>
  </si>
  <si>
    <t>0</t>
  </si>
  <si>
    <t>3705</t>
  </si>
  <si>
    <t>995</t>
  </si>
  <si>
    <t>558</t>
  </si>
  <si>
    <t>443</t>
  </si>
  <si>
    <t>1109</t>
  </si>
  <si>
    <t>26425</t>
  </si>
  <si>
    <t>1130</t>
  </si>
  <si>
    <t>29868180</t>
  </si>
  <si>
    <t>4009733</t>
  </si>
  <si>
    <t>114012</t>
  </si>
  <si>
    <t>118165</t>
  </si>
  <si>
    <t>1323276</t>
  </si>
  <si>
    <t>1367484</t>
  </si>
  <si>
    <t>999647</t>
  </si>
  <si>
    <t>86260</t>
  </si>
  <si>
    <t>213873</t>
  </si>
  <si>
    <t>33242</t>
  </si>
  <si>
    <t>42315</t>
  </si>
  <si>
    <t>4334</t>
  </si>
  <si>
    <t>7243</t>
  </si>
  <si>
    <t>139537</t>
  </si>
  <si>
    <t>1152</t>
  </si>
  <si>
    <t>332</t>
  </si>
  <si>
    <t>3308</t>
  </si>
  <si>
    <t>1150</t>
  </si>
  <si>
    <t>678</t>
  </si>
  <si>
    <t>5799</t>
  </si>
  <si>
    <t>29854</t>
  </si>
  <si>
    <t>1898</t>
  </si>
  <si>
    <t>56692228</t>
  </si>
  <si>
    <t>5060905</t>
  </si>
  <si>
    <t>196478</t>
  </si>
  <si>
    <t>183613</t>
  </si>
  <si>
    <t>1556413</t>
  </si>
  <si>
    <t>1277048</t>
  </si>
  <si>
    <t>1284608</t>
  </si>
  <si>
    <t>414329</t>
  </si>
  <si>
    <t>373407</t>
  </si>
  <si>
    <t>68375</t>
  </si>
  <si>
    <t>26064</t>
  </si>
  <si>
    <t>7069</t>
  </si>
  <si>
    <t>11558</t>
  </si>
  <si>
    <t>211843</t>
  </si>
  <si>
    <t>28453</t>
  </si>
  <si>
    <t>844</t>
  </si>
  <si>
    <t>10110</t>
  </si>
  <si>
    <t>1271</t>
  </si>
  <si>
    <t>7325</t>
  </si>
  <si>
    <t>2</t>
  </si>
  <si>
    <t>102701</t>
  </si>
  <si>
    <t>2167</t>
  </si>
  <si>
    <t>222586903</t>
  </si>
  <si>
    <t>15689374</t>
  </si>
  <si>
    <t>406343</t>
  </si>
  <si>
    <t>423492</t>
  </si>
  <si>
    <t>7911182</t>
  </si>
  <si>
    <t>1991616</t>
  </si>
  <si>
    <t>3370026</t>
  </si>
  <si>
    <t>1585564</t>
  </si>
  <si>
    <t>1450986</t>
  </si>
  <si>
    <t>212919</t>
  </si>
  <si>
    <t>66315</t>
  </si>
  <si>
    <t>85668</t>
  </si>
  <si>
    <t>59275</t>
  </si>
  <si>
    <t>1037617</t>
  </si>
  <si>
    <t>147181</t>
  </si>
  <si>
    <t>4641</t>
  </si>
  <si>
    <t>14573</t>
  </si>
  <si>
    <t>4836</t>
  </si>
  <si>
    <t>3111</t>
  </si>
  <si>
    <t>3273</t>
  </si>
  <si>
    <t>4647</t>
  </si>
  <si>
    <t>2079</t>
  </si>
  <si>
    <t>9663895</t>
  </si>
  <si>
    <t>1085466</t>
  </si>
  <si>
    <t>44378</t>
  </si>
  <si>
    <t>43446</t>
  </si>
  <si>
    <t>119350</t>
  </si>
  <si>
    <t>793516</t>
  </si>
  <si>
    <t>67543</t>
  </si>
  <si>
    <t>14636</t>
  </si>
  <si>
    <t>59368</t>
  </si>
  <si>
    <t>11675</t>
  </si>
  <si>
    <t>3251</t>
  </si>
  <si>
    <t>1618</t>
  </si>
  <si>
    <t>4120</t>
  </si>
  <si>
    <t>34340</t>
  </si>
  <si>
    <t>4259</t>
  </si>
  <si>
    <t>7332</t>
  </si>
  <si>
    <t>1132</t>
  </si>
  <si>
    <t>542</t>
  </si>
  <si>
    <t>302</t>
  </si>
  <si>
    <t>2154</t>
  </si>
  <si>
    <t>24296</t>
  </si>
  <si>
    <t>1388</t>
  </si>
  <si>
    <t>33742718</t>
  </si>
  <si>
    <t>3783643</t>
  </si>
  <si>
    <t>166105</t>
  </si>
  <si>
    <t>156092</t>
  </si>
  <si>
    <t>887358</t>
  </si>
  <si>
    <t>1049234</t>
  </si>
  <si>
    <t>453256</t>
  </si>
  <si>
    <t>770414</t>
  </si>
  <si>
    <t>260700</t>
  </si>
  <si>
    <t>50304</t>
  </si>
  <si>
    <t>29611</t>
  </si>
  <si>
    <t>12591</t>
  </si>
  <si>
    <t>39680</t>
  </si>
  <si>
    <t>160160</t>
  </si>
  <si>
    <t>34523</t>
  </si>
  <si>
    <t>248</t>
  </si>
  <si>
    <t>2598</t>
  </si>
  <si>
    <t>1976</t>
  </si>
  <si>
    <t>1060</t>
  </si>
  <si>
    <t>5982</t>
  </si>
  <si>
    <t>24019</t>
  </si>
  <si>
    <t>1428</t>
  </si>
  <si>
    <t>34322540</t>
  </si>
  <si>
    <t>1967885</t>
  </si>
  <si>
    <t>124144</t>
  </si>
  <si>
    <t>137547</t>
  </si>
  <si>
    <t>856529</t>
  </si>
  <si>
    <t>607219</t>
  </si>
  <si>
    <t>155228</t>
  </si>
  <si>
    <t>23249</t>
  </si>
  <si>
    <t>14319</t>
  </si>
  <si>
    <t>8469</t>
  </si>
  <si>
    <t>11016</t>
  </si>
  <si>
    <t>79927</t>
  </si>
  <si>
    <t>12301</t>
  </si>
  <si>
    <t>2246</t>
  </si>
  <si>
    <t>1017</t>
  </si>
  <si>
    <t>5032</t>
  </si>
  <si>
    <t>2135</t>
  </si>
  <si>
    <t>8378</t>
  </si>
  <si>
    <t>17887595</t>
  </si>
  <si>
    <t>911349</t>
  </si>
  <si>
    <t>15676</t>
  </si>
  <si>
    <t>9017</t>
  </si>
  <si>
    <t>83015</t>
  </si>
  <si>
    <t>183567</t>
  </si>
  <si>
    <t>534843</t>
  </si>
  <si>
    <t>61698</t>
  </si>
  <si>
    <t>12286</t>
  </si>
  <si>
    <t>2440</t>
  </si>
  <si>
    <t>509</t>
  </si>
  <si>
    <t>1959</t>
  </si>
  <si>
    <t>33924</t>
  </si>
  <si>
    <t>7597</t>
  </si>
  <si>
    <t>619</t>
  </si>
  <si>
    <t>298</t>
  </si>
  <si>
    <t>137</t>
  </si>
  <si>
    <t>409</t>
  </si>
  <si>
    <t>11816</t>
  </si>
  <si>
    <t>773</t>
  </si>
  <si>
    <t>9143353</t>
  </si>
  <si>
    <t>1527448</t>
  </si>
  <si>
    <t>64914</t>
  </si>
  <si>
    <t>50883</t>
  </si>
  <si>
    <t>677125</t>
  </si>
  <si>
    <t>108749</t>
  </si>
  <si>
    <t>381666</t>
  </si>
  <si>
    <t>60174</t>
  </si>
  <si>
    <t>98309</t>
  </si>
  <si>
    <t>19932</t>
  </si>
  <si>
    <t>2761</t>
  </si>
  <si>
    <t>4760</t>
  </si>
  <si>
    <t>4170</t>
  </si>
  <si>
    <t>67741</t>
  </si>
  <si>
    <t>4602</t>
  </si>
  <si>
    <t>3336</t>
  </si>
  <si>
    <t>462</t>
  </si>
  <si>
    <t>424</t>
  </si>
  <si>
    <t>647</t>
  </si>
  <si>
    <t>22908</t>
  </si>
  <si>
    <t>1535</t>
  </si>
  <si>
    <t>35165696</t>
  </si>
  <si>
    <t>1998551</t>
  </si>
  <si>
    <t>111275</t>
  </si>
  <si>
    <t>134104</t>
  </si>
  <si>
    <t>733125</t>
  </si>
  <si>
    <t>712964</t>
  </si>
  <si>
    <t>148368</t>
  </si>
  <si>
    <t>86651</t>
  </si>
  <si>
    <t>140338</t>
  </si>
  <si>
    <t>23936</t>
  </si>
  <si>
    <t>20210</t>
  </si>
  <si>
    <t>7023</t>
  </si>
  <si>
    <t>6998</t>
  </si>
  <si>
    <t>68455</t>
  </si>
  <si>
    <t>12637</t>
  </si>
  <si>
    <t>911</t>
  </si>
  <si>
    <t>736</t>
  </si>
  <si>
    <t>4896</t>
  </si>
  <si>
    <t>18.669</t>
  </si>
  <si>
    <t>54047</t>
  </si>
  <si>
    <t>930</t>
  </si>
  <si>
    <t>50270864</t>
  </si>
  <si>
    <t>8097574</t>
  </si>
  <si>
    <t>298498</t>
  </si>
  <si>
    <t>256292</t>
  </si>
  <si>
    <t>4062717</t>
  </si>
  <si>
    <t>923834</t>
  </si>
  <si>
    <t>912004</t>
  </si>
  <si>
    <t>1642057</t>
  </si>
  <si>
    <t>515325</t>
  </si>
  <si>
    <t>112485</t>
  </si>
  <si>
    <t>26122</t>
  </si>
  <si>
    <t>17295</t>
  </si>
  <si>
    <t>20937</t>
  </si>
  <si>
    <t>325772</t>
  </si>
  <si>
    <t>5655</t>
  </si>
  <si>
    <t>24290</t>
  </si>
  <si>
    <t>15268</t>
  </si>
  <si>
    <t>2905</t>
  </si>
  <si>
    <t>1692</t>
  </si>
  <si>
    <t>3042</t>
  </si>
  <si>
    <t>Zestawienie danych z jednostek samorządu terytorialnego</t>
  </si>
  <si>
    <t>str. 14</t>
  </si>
  <si>
    <t>tabela 29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</si>
</sst>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right" vertical="center"/>
    </xf>
    <xf numFmtId="0" fontId="5" fillId="0" borderId="0"/>
    <xf numFmtId="0" fontId="7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</xf>
    <xf numFmtId="0" fontId="3" fillId="0" borderId="0" xfId="1" quotePrefix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3" fontId="3" fillId="0" borderId="1" xfId="1" quotePrefix="1" applyNumberForma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3" fillId="0" borderId="2" xfId="1" quotePrefix="1" applyNumberFormat="1" applyBorder="1" applyAlignment="1">
      <alignment horizontal="right" vertical="center" wrapText="1"/>
    </xf>
    <xf numFmtId="3" fontId="3" fillId="0" borderId="3" xfId="1" quotePrefix="1" applyNumberForma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left"/>
    </xf>
    <xf numFmtId="3" fontId="2" fillId="2" borderId="3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8" fillId="0" borderId="1" xfId="3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2" fillId="0" borderId="2" xfId="2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wrapText="1"/>
    </xf>
    <xf numFmtId="3" fontId="1" fillId="3" borderId="3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" fillId="4" borderId="2" xfId="0" applyNumberFormat="1" applyFont="1" applyFill="1" applyBorder="1" applyAlignment="1">
      <alignment horizontal="right" vertical="center" wrapText="1"/>
    </xf>
    <xf numFmtId="3" fontId="8" fillId="4" borderId="1" xfId="3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3" fontId="3" fillId="4" borderId="1" xfId="1" applyNumberFormat="1" applyFill="1" applyBorder="1" applyAlignment="1">
      <alignment horizontal="right" vertical="center" wrapText="1"/>
    </xf>
    <xf numFmtId="3" fontId="9" fillId="4" borderId="1" xfId="3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3" fontId="1" fillId="5" borderId="3" xfId="0" applyNumberFormat="1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">
    <cellStyle name="Default" xfId="3"/>
    <cellStyle name="Excel Built-in Normal" xfId="2"/>
    <cellStyle name="Normalny" xfId="0" builtinId="0"/>
    <cellStyle name="S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2"/>
  <sheetViews>
    <sheetView tabSelected="1" view="pageBreakPreview" zoomScaleSheetLayoutView="100" workbookViewId="0">
      <selection activeCell="A3" sqref="A3"/>
    </sheetView>
  </sheetViews>
  <sheetFormatPr defaultColWidth="9.140625" defaultRowHeight="15"/>
  <cols>
    <col min="1" max="1" width="4.140625" style="3" customWidth="1"/>
    <col min="2" max="2" width="47.28515625" style="3" customWidth="1"/>
    <col min="3" max="3" width="16.5703125" style="3" customWidth="1"/>
    <col min="4" max="4" width="17.28515625" style="3" customWidth="1"/>
    <col min="5" max="5" width="16.28515625" style="3" customWidth="1"/>
    <col min="6" max="6" width="15.42578125" style="3" customWidth="1"/>
    <col min="7" max="7" width="16.28515625" style="3" customWidth="1"/>
    <col min="8" max="8" width="17" style="3" customWidth="1"/>
    <col min="9" max="9" width="15.28515625" style="3" customWidth="1"/>
    <col min="10" max="10" width="15.7109375" style="3" customWidth="1"/>
    <col min="11" max="11" width="17.42578125" style="3" bestFit="1" customWidth="1"/>
    <col min="12" max="12" width="18.140625" style="3" customWidth="1"/>
    <col min="13" max="13" width="16.85546875" style="3" customWidth="1"/>
    <col min="14" max="14" width="18" style="3" bestFit="1" customWidth="1"/>
    <col min="15" max="15" width="13.7109375" style="3" bestFit="1" customWidth="1"/>
    <col min="16" max="16" width="11.85546875" style="3" customWidth="1"/>
    <col min="17" max="17" width="12" style="3" customWidth="1"/>
    <col min="18" max="18" width="11.42578125" style="41" bestFit="1" customWidth="1"/>
    <col min="19" max="19" width="15" style="3" customWidth="1"/>
    <col min="20" max="20" width="11.140625" style="3" bestFit="1" customWidth="1"/>
    <col min="21" max="21" width="9.85546875" style="41" customWidth="1"/>
    <col min="22" max="22" width="14.28515625" style="3" customWidth="1"/>
    <col min="23" max="23" width="12.42578125" style="3" customWidth="1"/>
    <col min="24" max="24" width="11.140625" style="3" bestFit="1" customWidth="1"/>
    <col min="25" max="25" width="12.42578125" style="3" bestFit="1" customWidth="1"/>
    <col min="26" max="26" width="11.42578125" style="3" customWidth="1"/>
    <col min="27" max="27" width="14.85546875" style="3" bestFit="1" customWidth="1"/>
    <col min="28" max="28" width="13.5703125" style="3" bestFit="1" customWidth="1"/>
    <col min="29" max="29" width="13.42578125" style="3" customWidth="1"/>
    <col min="30" max="30" width="14.85546875" style="3" bestFit="1" customWidth="1"/>
    <col min="31" max="31" width="11.140625" style="3" bestFit="1" customWidth="1"/>
    <col min="32" max="32" width="17.5703125" style="3" bestFit="1" customWidth="1"/>
    <col min="33" max="33" width="14.85546875" style="3" bestFit="1" customWidth="1"/>
    <col min="34" max="34" width="12.85546875" style="3" customWidth="1"/>
    <col min="35" max="35" width="15.42578125" style="3" customWidth="1"/>
    <col min="36" max="36" width="13.5703125" style="3" bestFit="1" customWidth="1"/>
    <col min="37" max="37" width="10.7109375" style="3" customWidth="1"/>
    <col min="38" max="38" width="12.28515625" style="3" customWidth="1"/>
    <col min="39" max="39" width="12.7109375" style="3" bestFit="1" customWidth="1"/>
    <col min="40" max="40" width="17.42578125" style="3" bestFit="1" customWidth="1"/>
    <col min="41" max="41" width="13.5703125" style="3" bestFit="1" customWidth="1"/>
    <col min="42" max="42" width="14.85546875" style="3" bestFit="1" customWidth="1"/>
    <col min="43" max="43" width="9.5703125" style="3" bestFit="1" customWidth="1"/>
    <col min="44" max="44" width="11.5703125" style="3" customWidth="1"/>
    <col min="45" max="45" width="16.28515625" style="3" bestFit="1" customWidth="1"/>
    <col min="46" max="46" width="12.42578125" style="3" customWidth="1"/>
    <col min="47" max="47" width="11.140625" style="3" bestFit="1" customWidth="1"/>
    <col min="48" max="48" width="14.85546875" style="3" bestFit="1" customWidth="1"/>
    <col min="49" max="49" width="13.5703125" style="3" bestFit="1" customWidth="1"/>
    <col min="50" max="50" width="16.140625" style="3" bestFit="1" customWidth="1"/>
    <col min="51" max="51" width="12.7109375" style="3" bestFit="1" customWidth="1"/>
    <col min="52" max="52" width="14.85546875" style="3" bestFit="1" customWidth="1"/>
    <col min="53" max="16384" width="9.140625" style="3"/>
  </cols>
  <sheetData>
    <row r="1" spans="1:85" ht="18">
      <c r="A1" s="62" t="s">
        <v>333</v>
      </c>
      <c r="AY1" s="61" t="s">
        <v>334</v>
      </c>
    </row>
    <row r="3" spans="1:85">
      <c r="A3" s="3" t="s">
        <v>335</v>
      </c>
      <c r="C3" s="2">
        <v>1</v>
      </c>
      <c r="D3" s="1">
        <v>2</v>
      </c>
      <c r="E3" s="2">
        <v>3</v>
      </c>
      <c r="F3" s="1">
        <v>4</v>
      </c>
      <c r="G3" s="2">
        <v>5</v>
      </c>
      <c r="H3" s="1">
        <v>6</v>
      </c>
      <c r="I3" s="2">
        <v>7</v>
      </c>
      <c r="J3" s="1">
        <v>8</v>
      </c>
      <c r="K3" s="2">
        <v>9</v>
      </c>
      <c r="L3" s="1">
        <v>10</v>
      </c>
      <c r="M3" s="2">
        <v>11</v>
      </c>
      <c r="N3" s="1">
        <v>12</v>
      </c>
      <c r="O3" s="2">
        <v>13</v>
      </c>
      <c r="P3" s="1">
        <v>14</v>
      </c>
      <c r="Q3" s="2">
        <v>15</v>
      </c>
      <c r="R3" s="56">
        <v>16</v>
      </c>
      <c r="S3" s="2">
        <v>17</v>
      </c>
      <c r="T3" s="1">
        <v>18</v>
      </c>
      <c r="U3" s="38">
        <v>19</v>
      </c>
      <c r="V3" s="1">
        <v>20</v>
      </c>
      <c r="W3" s="2">
        <v>21</v>
      </c>
      <c r="X3" s="1">
        <v>22</v>
      </c>
      <c r="Y3" s="2">
        <v>23</v>
      </c>
      <c r="Z3" s="1">
        <v>24</v>
      </c>
      <c r="AA3" s="2">
        <v>25</v>
      </c>
      <c r="AB3" s="1">
        <v>26</v>
      </c>
      <c r="AC3" s="2">
        <v>27</v>
      </c>
      <c r="AD3" s="1">
        <v>28</v>
      </c>
      <c r="AE3" s="2">
        <v>29</v>
      </c>
      <c r="AF3" s="1">
        <v>30</v>
      </c>
      <c r="AG3" s="2">
        <v>31</v>
      </c>
      <c r="AH3" s="1">
        <v>32</v>
      </c>
      <c r="AI3" s="2">
        <v>33</v>
      </c>
      <c r="AJ3" s="1">
        <v>34</v>
      </c>
      <c r="AK3" s="2">
        <v>35</v>
      </c>
      <c r="AL3" s="1">
        <v>36</v>
      </c>
      <c r="AM3" s="2">
        <v>37</v>
      </c>
      <c r="AN3" s="1">
        <v>38</v>
      </c>
      <c r="AO3" s="2">
        <v>39</v>
      </c>
      <c r="AP3" s="1">
        <v>40</v>
      </c>
      <c r="AQ3" s="2">
        <v>41</v>
      </c>
      <c r="AR3" s="1">
        <v>42</v>
      </c>
      <c r="AS3" s="2">
        <v>43</v>
      </c>
      <c r="AT3" s="1">
        <v>44</v>
      </c>
      <c r="AU3" s="2">
        <v>45</v>
      </c>
      <c r="AV3" s="1">
        <v>46</v>
      </c>
      <c r="AW3" s="2">
        <v>47</v>
      </c>
    </row>
    <row r="4" spans="1:85" ht="30">
      <c r="A4" s="1" t="s">
        <v>6</v>
      </c>
      <c r="B4" s="2"/>
      <c r="C4" s="2" t="s">
        <v>28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2" t="s">
        <v>35</v>
      </c>
      <c r="K4" s="2" t="s">
        <v>36</v>
      </c>
      <c r="L4" s="2" t="s">
        <v>37</v>
      </c>
      <c r="M4" s="2" t="s">
        <v>38</v>
      </c>
      <c r="N4" s="2" t="s">
        <v>39</v>
      </c>
      <c r="O4" s="2" t="s">
        <v>40</v>
      </c>
      <c r="P4" s="2" t="s">
        <v>41</v>
      </c>
      <c r="Q4" s="2" t="s">
        <v>42</v>
      </c>
      <c r="R4" s="57" t="s">
        <v>43</v>
      </c>
      <c r="S4" s="2" t="s">
        <v>44</v>
      </c>
      <c r="T4" s="2" t="s">
        <v>45</v>
      </c>
      <c r="U4" s="38" t="s">
        <v>46</v>
      </c>
      <c r="V4" s="2" t="s">
        <v>47</v>
      </c>
      <c r="W4" s="2" t="s">
        <v>48</v>
      </c>
      <c r="X4" s="2" t="s">
        <v>49</v>
      </c>
      <c r="Y4" s="2" t="s">
        <v>50</v>
      </c>
      <c r="Z4" s="2" t="s">
        <v>51</v>
      </c>
      <c r="AA4" s="2" t="s">
        <v>52</v>
      </c>
      <c r="AB4" s="2" t="s">
        <v>53</v>
      </c>
      <c r="AC4" s="2" t="s">
        <v>54</v>
      </c>
      <c r="AD4" s="2" t="s">
        <v>55</v>
      </c>
      <c r="AE4" s="2" t="s">
        <v>56</v>
      </c>
      <c r="AF4" s="2" t="s">
        <v>57</v>
      </c>
      <c r="AG4" s="2" t="s">
        <v>58</v>
      </c>
      <c r="AH4" s="2" t="s">
        <v>59</v>
      </c>
      <c r="AI4" s="2" t="s">
        <v>60</v>
      </c>
      <c r="AJ4" s="2" t="s">
        <v>61</v>
      </c>
      <c r="AK4" s="2" t="s">
        <v>62</v>
      </c>
      <c r="AL4" s="2" t="s">
        <v>63</v>
      </c>
      <c r="AM4" s="2" t="s">
        <v>64</v>
      </c>
      <c r="AN4" s="2" t="s">
        <v>65</v>
      </c>
      <c r="AO4" s="2" t="s">
        <v>66</v>
      </c>
      <c r="AP4" s="2" t="s">
        <v>76</v>
      </c>
      <c r="AQ4" s="2" t="s">
        <v>67</v>
      </c>
      <c r="AR4" s="2" t="s">
        <v>68</v>
      </c>
      <c r="AS4" s="2" t="s">
        <v>69</v>
      </c>
      <c r="AT4" s="2" t="s">
        <v>70</v>
      </c>
      <c r="AU4" s="2" t="s">
        <v>71</v>
      </c>
      <c r="AV4" s="2" t="s">
        <v>72</v>
      </c>
      <c r="AW4" s="2" t="s">
        <v>73</v>
      </c>
      <c r="AX4" s="2" t="s">
        <v>74</v>
      </c>
      <c r="AY4" s="2" t="s">
        <v>75</v>
      </c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1:85" ht="48.75" customHeight="1">
      <c r="A5" s="4">
        <v>1</v>
      </c>
      <c r="B5" s="23" t="s">
        <v>0</v>
      </c>
      <c r="C5" s="10">
        <v>18786</v>
      </c>
      <c r="D5" s="9">
        <v>19675</v>
      </c>
      <c r="E5" s="10">
        <v>62858</v>
      </c>
      <c r="F5" s="10">
        <v>37059</v>
      </c>
      <c r="G5" s="10">
        <v>14190</v>
      </c>
      <c r="H5" s="10">
        <v>29162</v>
      </c>
      <c r="I5" s="10">
        <v>6930</v>
      </c>
      <c r="J5" s="10">
        <v>17427</v>
      </c>
      <c r="K5" s="10">
        <v>20410</v>
      </c>
      <c r="L5" s="10">
        <v>24324</v>
      </c>
      <c r="M5" s="10">
        <v>33106</v>
      </c>
      <c r="N5" s="27">
        <v>22209</v>
      </c>
      <c r="O5" s="10">
        <v>10601</v>
      </c>
      <c r="P5" s="10">
        <v>6923</v>
      </c>
      <c r="Q5" s="18" t="s">
        <v>99</v>
      </c>
      <c r="R5" s="54">
        <v>3508</v>
      </c>
      <c r="S5" s="28">
        <v>34637</v>
      </c>
      <c r="T5" s="16" t="s">
        <v>121</v>
      </c>
      <c r="U5" s="42"/>
      <c r="V5" s="13">
        <v>160376</v>
      </c>
      <c r="W5" s="29">
        <v>16741</v>
      </c>
      <c r="X5" s="18" t="s">
        <v>143</v>
      </c>
      <c r="Y5" s="16" t="s">
        <v>165</v>
      </c>
      <c r="Z5" s="16" t="s">
        <v>187</v>
      </c>
      <c r="AA5" s="10">
        <v>14534</v>
      </c>
      <c r="AB5" s="10">
        <v>7512</v>
      </c>
      <c r="AC5" s="30">
        <v>25304</v>
      </c>
      <c r="AD5" s="9">
        <v>32756</v>
      </c>
      <c r="AE5" s="16" t="s">
        <v>209</v>
      </c>
      <c r="AF5" s="10">
        <v>17295</v>
      </c>
      <c r="AG5" s="10">
        <v>23646</v>
      </c>
      <c r="AH5" s="31">
        <v>4811</v>
      </c>
      <c r="AI5" s="10">
        <v>1054</v>
      </c>
      <c r="AJ5" s="10">
        <v>6416</v>
      </c>
      <c r="AK5" s="10">
        <v>950</v>
      </c>
      <c r="AL5" s="16" t="s">
        <v>231</v>
      </c>
      <c r="AM5" s="10">
        <v>26290</v>
      </c>
      <c r="AN5" s="16" t="s">
        <v>249</v>
      </c>
      <c r="AO5" s="10">
        <v>7880</v>
      </c>
      <c r="AP5" s="32">
        <v>36269</v>
      </c>
      <c r="AQ5" s="16" t="s">
        <v>269</v>
      </c>
      <c r="AR5" s="18" t="s">
        <v>290</v>
      </c>
      <c r="AS5" s="10">
        <v>264595</v>
      </c>
      <c r="AT5" s="10">
        <v>8712</v>
      </c>
      <c r="AU5" s="16" t="s">
        <v>311</v>
      </c>
      <c r="AV5" s="10">
        <v>16344</v>
      </c>
      <c r="AW5" s="10">
        <v>12411</v>
      </c>
      <c r="AX5" s="10">
        <f>SUM(C5:AW5)</f>
        <v>1045701</v>
      </c>
      <c r="AY5" s="10">
        <f>AX5/46</f>
        <v>22732.630434782608</v>
      </c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</row>
    <row r="6" spans="1:85" ht="45.75" customHeight="1">
      <c r="A6" s="4">
        <v>2</v>
      </c>
      <c r="B6" s="23" t="s">
        <v>15</v>
      </c>
      <c r="C6" s="10">
        <v>2075</v>
      </c>
      <c r="D6" s="9">
        <v>1060</v>
      </c>
      <c r="E6" s="10">
        <v>229</v>
      </c>
      <c r="F6" s="10">
        <v>1160</v>
      </c>
      <c r="G6" s="10">
        <v>1917</v>
      </c>
      <c r="H6" s="10" t="s">
        <v>77</v>
      </c>
      <c r="I6" s="10">
        <v>930</v>
      </c>
      <c r="J6" s="10">
        <v>1689</v>
      </c>
      <c r="K6" s="10">
        <v>534</v>
      </c>
      <c r="L6" s="10">
        <v>839</v>
      </c>
      <c r="M6" s="10">
        <v>719</v>
      </c>
      <c r="N6" s="27">
        <v>1237</v>
      </c>
      <c r="O6" s="10">
        <v>317.44499999999999</v>
      </c>
      <c r="P6" s="10">
        <v>1268</v>
      </c>
      <c r="Q6" s="18" t="s">
        <v>100</v>
      </c>
      <c r="R6" s="54">
        <v>425</v>
      </c>
      <c r="S6" s="28">
        <v>697</v>
      </c>
      <c r="T6" s="16" t="s">
        <v>122</v>
      </c>
      <c r="U6" s="42"/>
      <c r="V6" s="13">
        <v>1111</v>
      </c>
      <c r="W6" s="29">
        <v>488</v>
      </c>
      <c r="X6" s="18" t="s">
        <v>144</v>
      </c>
      <c r="Y6" s="16" t="s">
        <v>166</v>
      </c>
      <c r="Z6" s="16" t="s">
        <v>188</v>
      </c>
      <c r="AA6" s="10">
        <v>1185</v>
      </c>
      <c r="AB6" s="10">
        <v>768</v>
      </c>
      <c r="AC6" s="30">
        <v>928.48</v>
      </c>
      <c r="AD6" s="9">
        <v>1245</v>
      </c>
      <c r="AE6" s="16" t="s">
        <v>210</v>
      </c>
      <c r="AF6" s="44"/>
      <c r="AG6" s="10">
        <v>690</v>
      </c>
      <c r="AH6" s="48"/>
      <c r="AI6" s="10">
        <v>1852</v>
      </c>
      <c r="AJ6" s="10">
        <v>759</v>
      </c>
      <c r="AK6" s="10">
        <v>620</v>
      </c>
      <c r="AL6" s="16" t="s">
        <v>232</v>
      </c>
      <c r="AM6" s="10">
        <v>488</v>
      </c>
      <c r="AN6" s="16" t="s">
        <v>250</v>
      </c>
      <c r="AO6" s="10">
        <v>967</v>
      </c>
      <c r="AP6" s="32">
        <v>448</v>
      </c>
      <c r="AQ6" s="16" t="s">
        <v>270</v>
      </c>
      <c r="AR6" s="18" t="s">
        <v>291</v>
      </c>
      <c r="AS6" s="17">
        <v>646</v>
      </c>
      <c r="AT6" s="10">
        <v>278</v>
      </c>
      <c r="AU6" s="16" t="s">
        <v>312</v>
      </c>
      <c r="AV6" s="10">
        <v>636</v>
      </c>
      <c r="AW6" s="10">
        <v>392</v>
      </c>
      <c r="AX6" s="10">
        <f t="shared" ref="AX6:AX29" si="0">SUM(C6:AW6)</f>
        <v>28597.924999999999</v>
      </c>
      <c r="AY6" s="10">
        <f>AX6/44</f>
        <v>649.95284090909092</v>
      </c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85" ht="66" customHeight="1">
      <c r="A7" s="4">
        <v>3</v>
      </c>
      <c r="B7" s="23" t="s">
        <v>16</v>
      </c>
      <c r="C7" s="10">
        <v>38999439</v>
      </c>
      <c r="D7" s="9">
        <v>20848501</v>
      </c>
      <c r="E7" s="10">
        <v>14315059</v>
      </c>
      <c r="F7" s="10">
        <v>43013942</v>
      </c>
      <c r="G7" s="10">
        <v>27215289</v>
      </c>
      <c r="H7" s="10">
        <v>75148381</v>
      </c>
      <c r="I7" s="10">
        <v>6447469</v>
      </c>
      <c r="J7" s="10">
        <v>8499832</v>
      </c>
      <c r="K7" s="10">
        <v>10807372</v>
      </c>
      <c r="L7" s="10">
        <f>(22557898.9+18284116.67)/2</f>
        <v>20421007.785</v>
      </c>
      <c r="M7" s="10">
        <v>23799444</v>
      </c>
      <c r="N7" s="27">
        <v>27478932</v>
      </c>
      <c r="O7" s="10">
        <v>3365530.84</v>
      </c>
      <c r="P7" s="10">
        <v>8782128</v>
      </c>
      <c r="Q7" s="18" t="s">
        <v>101</v>
      </c>
      <c r="R7" s="54">
        <v>6958913</v>
      </c>
      <c r="S7" s="28">
        <v>10648850</v>
      </c>
      <c r="T7" s="16" t="s">
        <v>123</v>
      </c>
      <c r="U7" s="42"/>
      <c r="V7" s="13">
        <v>178239017</v>
      </c>
      <c r="W7" s="29">
        <v>8180801</v>
      </c>
      <c r="X7" s="18" t="s">
        <v>145</v>
      </c>
      <c r="Y7" s="16" t="s">
        <v>167</v>
      </c>
      <c r="Z7" s="16" t="s">
        <v>189</v>
      </c>
      <c r="AA7" s="10">
        <v>17230642</v>
      </c>
      <c r="AB7" s="10">
        <v>5758234</v>
      </c>
      <c r="AC7" s="30">
        <v>23494180.030000001</v>
      </c>
      <c r="AD7" s="9">
        <v>40793500</v>
      </c>
      <c r="AE7" s="16" t="s">
        <v>211</v>
      </c>
      <c r="AF7" s="44"/>
      <c r="AG7" s="10">
        <v>16308557</v>
      </c>
      <c r="AH7" s="48"/>
      <c r="AI7" s="10">
        <v>1407944</v>
      </c>
      <c r="AJ7" s="10">
        <v>4867653</v>
      </c>
      <c r="AK7" s="10">
        <v>983560</v>
      </c>
      <c r="AL7" s="16" t="s">
        <v>233</v>
      </c>
      <c r="AM7" s="10">
        <v>13148976</v>
      </c>
      <c r="AN7" s="16" t="s">
        <v>251</v>
      </c>
      <c r="AO7" s="10">
        <v>7623824</v>
      </c>
      <c r="AP7" s="32">
        <v>16242583</v>
      </c>
      <c r="AQ7" s="16" t="s">
        <v>271</v>
      </c>
      <c r="AR7" s="18" t="s">
        <v>292</v>
      </c>
      <c r="AS7" s="10">
        <v>170921936</v>
      </c>
      <c r="AT7" s="10">
        <v>2421255</v>
      </c>
      <c r="AU7" s="16" t="s">
        <v>313</v>
      </c>
      <c r="AV7" s="10">
        <v>10392904</v>
      </c>
      <c r="AW7" s="10">
        <v>4862468</v>
      </c>
      <c r="AX7" s="10">
        <f t="shared" si="0"/>
        <v>869628123.65499997</v>
      </c>
      <c r="AY7" s="10">
        <f>AX7/44</f>
        <v>19764275.537613634</v>
      </c>
      <c r="AZ7" s="7">
        <f>AY8/AY7</f>
        <v>0.12337660452559913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63.75" customHeight="1">
      <c r="A8" s="4">
        <v>4</v>
      </c>
      <c r="B8" s="23" t="s">
        <v>17</v>
      </c>
      <c r="C8" s="10">
        <v>2687827</v>
      </c>
      <c r="D8" s="9">
        <v>2764898</v>
      </c>
      <c r="E8" s="10">
        <v>4472119</v>
      </c>
      <c r="F8" s="10">
        <v>2732429</v>
      </c>
      <c r="G8" s="10">
        <v>2580029</v>
      </c>
      <c r="H8" s="10" t="s">
        <v>78</v>
      </c>
      <c r="I8" s="10">
        <v>1247834</v>
      </c>
      <c r="J8" s="10">
        <v>1290982</v>
      </c>
      <c r="K8" s="10">
        <v>6398303</v>
      </c>
      <c r="L8" s="10">
        <f>(1742376.47+1819613.86)/2</f>
        <v>1780995.165</v>
      </c>
      <c r="M8" s="10">
        <v>1918698</v>
      </c>
      <c r="N8" s="27">
        <v>1955151</v>
      </c>
      <c r="O8" s="10">
        <v>620830.86499999999</v>
      </c>
      <c r="P8" s="10">
        <v>1007493</v>
      </c>
      <c r="Q8" s="18" t="s">
        <v>102</v>
      </c>
      <c r="R8" s="54">
        <v>1488186</v>
      </c>
      <c r="S8" s="28">
        <v>3603291</v>
      </c>
      <c r="T8" s="16" t="s">
        <v>124</v>
      </c>
      <c r="U8" s="42"/>
      <c r="V8" s="13">
        <v>7965373</v>
      </c>
      <c r="W8" s="29">
        <v>997326</v>
      </c>
      <c r="X8" s="18" t="s">
        <v>146</v>
      </c>
      <c r="Y8" s="16" t="s">
        <v>168</v>
      </c>
      <c r="Z8" s="16" t="s">
        <v>190</v>
      </c>
      <c r="AA8" s="10">
        <v>3018027</v>
      </c>
      <c r="AB8" s="10">
        <v>2120516</v>
      </c>
      <c r="AC8" s="30">
        <v>2659065.48</v>
      </c>
      <c r="AD8" s="9">
        <v>6116056</v>
      </c>
      <c r="AE8" s="16" t="s">
        <v>212</v>
      </c>
      <c r="AF8" s="10">
        <v>2021679</v>
      </c>
      <c r="AG8" s="10">
        <v>2004362</v>
      </c>
      <c r="AH8" s="31">
        <v>1876693</v>
      </c>
      <c r="AI8" s="10">
        <v>770145</v>
      </c>
      <c r="AJ8" s="10">
        <v>1179478</v>
      </c>
      <c r="AK8" s="10">
        <v>719178</v>
      </c>
      <c r="AL8" s="16" t="s">
        <v>234</v>
      </c>
      <c r="AM8" s="10">
        <v>6816353</v>
      </c>
      <c r="AN8" s="16" t="s">
        <v>252</v>
      </c>
      <c r="AO8" s="10">
        <v>1060720</v>
      </c>
      <c r="AP8" s="32">
        <v>1502009</v>
      </c>
      <c r="AQ8" s="16" t="s">
        <v>272</v>
      </c>
      <c r="AR8" s="18" t="s">
        <v>293</v>
      </c>
      <c r="AS8" s="10">
        <v>30949773</v>
      </c>
      <c r="AT8" s="10">
        <v>667276</v>
      </c>
      <c r="AU8" s="16" t="s">
        <v>314</v>
      </c>
      <c r="AV8" s="10">
        <v>1660652</v>
      </c>
      <c r="AW8" s="10">
        <v>1514916</v>
      </c>
      <c r="AX8" s="10">
        <f t="shared" si="0"/>
        <v>112168663.50999999</v>
      </c>
      <c r="AY8" s="10">
        <f>AX8/46</f>
        <v>2438449.2067391304</v>
      </c>
      <c r="AZ8" s="7">
        <f>AX8/AX7</f>
        <v>0.12898463200403543</v>
      </c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 ht="60">
      <c r="A9" s="4">
        <v>5</v>
      </c>
      <c r="B9" s="23" t="s">
        <v>18</v>
      </c>
      <c r="C9" s="10">
        <v>77544</v>
      </c>
      <c r="D9" s="9">
        <v>165549</v>
      </c>
      <c r="E9" s="10">
        <v>402490</v>
      </c>
      <c r="F9" s="10">
        <v>161671</v>
      </c>
      <c r="G9" s="10">
        <v>59039</v>
      </c>
      <c r="H9" s="10" t="s">
        <v>79</v>
      </c>
      <c r="I9" s="10">
        <v>87040</v>
      </c>
      <c r="J9" s="10">
        <v>201986</v>
      </c>
      <c r="K9" s="10">
        <v>832876</v>
      </c>
      <c r="L9" s="10">
        <f>(7106.38+17471.48+19152+18687.87+18717.39+17264.34+20918+27494+9600.51+27969.04+13172.92+14069.42)/2</f>
        <v>105811.67500000002</v>
      </c>
      <c r="M9" s="44"/>
      <c r="N9" s="27">
        <v>29493</v>
      </c>
      <c r="O9" s="10">
        <v>172817.13</v>
      </c>
      <c r="P9" s="10">
        <v>43559</v>
      </c>
      <c r="Q9" s="18" t="s">
        <v>103</v>
      </c>
      <c r="R9" s="54">
        <v>277350</v>
      </c>
      <c r="S9" s="28">
        <v>434016</v>
      </c>
      <c r="T9" s="16" t="s">
        <v>125</v>
      </c>
      <c r="U9" s="42"/>
      <c r="V9" s="13">
        <v>470500</v>
      </c>
      <c r="W9" s="29">
        <v>2213</v>
      </c>
      <c r="X9" s="18" t="s">
        <v>147</v>
      </c>
      <c r="Y9" s="16" t="s">
        <v>169</v>
      </c>
      <c r="Z9" s="16" t="s">
        <v>191</v>
      </c>
      <c r="AA9" s="10">
        <v>84572</v>
      </c>
      <c r="AB9" s="10">
        <v>116054</v>
      </c>
      <c r="AC9" s="44"/>
      <c r="AD9" s="9">
        <v>220974</v>
      </c>
      <c r="AE9" s="16" t="s">
        <v>213</v>
      </c>
      <c r="AF9" s="44"/>
      <c r="AG9" s="10">
        <v>107427</v>
      </c>
      <c r="AH9" s="48"/>
      <c r="AI9" s="10">
        <v>13081</v>
      </c>
      <c r="AJ9" s="10">
        <v>38211</v>
      </c>
      <c r="AK9" s="10">
        <v>7914</v>
      </c>
      <c r="AL9" s="16" t="s">
        <v>235</v>
      </c>
      <c r="AM9" s="10">
        <v>834250</v>
      </c>
      <c r="AN9" s="16" t="s">
        <v>253</v>
      </c>
      <c r="AO9" s="10">
        <v>56</v>
      </c>
      <c r="AP9" s="32">
        <v>40920</v>
      </c>
      <c r="AQ9" s="16" t="s">
        <v>273</v>
      </c>
      <c r="AR9" s="18" t="s">
        <v>294</v>
      </c>
      <c r="AS9" s="10">
        <v>3071029</v>
      </c>
      <c r="AT9" s="10">
        <v>91024</v>
      </c>
      <c r="AU9" s="16" t="s">
        <v>315</v>
      </c>
      <c r="AV9" s="10">
        <v>718620</v>
      </c>
      <c r="AW9" s="10">
        <v>8188</v>
      </c>
      <c r="AX9" s="10">
        <f t="shared" si="0"/>
        <v>8876274.8049999997</v>
      </c>
      <c r="AY9" s="10">
        <f>AX9/42</f>
        <v>211339.8763095238</v>
      </c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ht="75">
      <c r="A10" s="4">
        <v>6</v>
      </c>
      <c r="B10" s="23" t="s">
        <v>19</v>
      </c>
      <c r="C10" s="10">
        <v>75767</v>
      </c>
      <c r="D10" s="9">
        <v>200942</v>
      </c>
      <c r="E10" s="10">
        <v>939145</v>
      </c>
      <c r="F10" s="10">
        <v>188243</v>
      </c>
      <c r="G10" s="10">
        <v>84016</v>
      </c>
      <c r="H10" s="10" t="s">
        <v>80</v>
      </c>
      <c r="I10" s="10">
        <v>100118</v>
      </c>
      <c r="J10" s="10">
        <v>57710</v>
      </c>
      <c r="K10" s="10">
        <v>1665752</v>
      </c>
      <c r="L10" s="10">
        <f>(13268.66+17435.72+7875.16+9051.12+7394.96+12662.17+13403+15997+8187.01+37803.35+13214.87+20554.65)/2</f>
        <v>88423.834999999992</v>
      </c>
      <c r="M10" s="44"/>
      <c r="N10" s="27">
        <v>33108</v>
      </c>
      <c r="O10" s="10">
        <v>28761.514999999999</v>
      </c>
      <c r="P10" s="10">
        <v>46287</v>
      </c>
      <c r="Q10" s="18" t="s">
        <v>104</v>
      </c>
      <c r="R10" s="54">
        <v>312127</v>
      </c>
      <c r="S10" s="28">
        <v>447061</v>
      </c>
      <c r="T10" s="16" t="s">
        <v>126</v>
      </c>
      <c r="U10" s="42"/>
      <c r="V10" s="13">
        <v>541284</v>
      </c>
      <c r="W10" s="29">
        <v>7364</v>
      </c>
      <c r="X10" s="18" t="s">
        <v>148</v>
      </c>
      <c r="Y10" s="16" t="s">
        <v>170</v>
      </c>
      <c r="Z10" s="16" t="s">
        <v>192</v>
      </c>
      <c r="AA10" s="10">
        <v>98207</v>
      </c>
      <c r="AB10" s="10">
        <v>45977</v>
      </c>
      <c r="AC10" s="44"/>
      <c r="AD10" s="9">
        <v>347785</v>
      </c>
      <c r="AE10" s="16" t="s">
        <v>214</v>
      </c>
      <c r="AF10" s="44"/>
      <c r="AG10" s="10">
        <v>107806</v>
      </c>
      <c r="AH10" s="48"/>
      <c r="AI10" s="10">
        <v>8929</v>
      </c>
      <c r="AJ10" s="10">
        <v>41694</v>
      </c>
      <c r="AK10" s="10">
        <v>15099</v>
      </c>
      <c r="AL10" s="16" t="s">
        <v>236</v>
      </c>
      <c r="AM10" s="10">
        <v>623532</v>
      </c>
      <c r="AN10" s="16" t="s">
        <v>254</v>
      </c>
      <c r="AO10" s="10">
        <v>2319</v>
      </c>
      <c r="AP10" s="32">
        <v>77945</v>
      </c>
      <c r="AQ10" s="16" t="s">
        <v>274</v>
      </c>
      <c r="AR10" s="18" t="s">
        <v>295</v>
      </c>
      <c r="AS10" s="10">
        <v>1058205</v>
      </c>
      <c r="AT10" s="10">
        <v>71518</v>
      </c>
      <c r="AU10" s="16" t="s">
        <v>316</v>
      </c>
      <c r="AV10" s="10">
        <v>718620</v>
      </c>
      <c r="AW10" s="10">
        <v>43428</v>
      </c>
      <c r="AX10" s="10">
        <f t="shared" si="0"/>
        <v>8077173.3499999996</v>
      </c>
      <c r="AY10" s="10">
        <f>AX10/42</f>
        <v>192313.65119047617</v>
      </c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ht="60">
      <c r="A11" s="4">
        <v>7</v>
      </c>
      <c r="B11" s="23" t="s">
        <v>24</v>
      </c>
      <c r="C11" s="10">
        <v>995056</v>
      </c>
      <c r="D11" s="9">
        <v>344796</v>
      </c>
      <c r="E11" s="10">
        <v>3130483</v>
      </c>
      <c r="F11" s="10">
        <v>1309788</v>
      </c>
      <c r="G11" s="10">
        <v>1065358</v>
      </c>
      <c r="H11" s="10" t="s">
        <v>81</v>
      </c>
      <c r="I11" s="10">
        <v>637693</v>
      </c>
      <c r="J11" s="10">
        <v>288551</v>
      </c>
      <c r="K11" s="10">
        <v>2776253</v>
      </c>
      <c r="L11" s="10">
        <f>(24291.13+42722.62+3299.37+20046.74+14820.84+12831.7+40596+57382+36537.09+44219.65+40759.67+67651.37)/2</f>
        <v>202579.09</v>
      </c>
      <c r="M11" s="44"/>
      <c r="N11" s="27">
        <v>119419</v>
      </c>
      <c r="O11" s="10">
        <v>115082.52</v>
      </c>
      <c r="P11" s="10">
        <v>77584</v>
      </c>
      <c r="Q11" s="18" t="s">
        <v>105</v>
      </c>
      <c r="R11" s="54">
        <v>644325</v>
      </c>
      <c r="S11" s="28">
        <v>1018030</v>
      </c>
      <c r="T11" s="16" t="s">
        <v>127</v>
      </c>
      <c r="U11" s="42"/>
      <c r="V11" s="13">
        <v>5681627</v>
      </c>
      <c r="W11" s="29">
        <v>207835</v>
      </c>
      <c r="X11" s="18" t="s">
        <v>149</v>
      </c>
      <c r="Y11" s="16" t="s">
        <v>171</v>
      </c>
      <c r="Z11" s="16" t="s">
        <v>193</v>
      </c>
      <c r="AA11" s="10">
        <v>847147</v>
      </c>
      <c r="AB11" s="10">
        <v>377143</v>
      </c>
      <c r="AC11" s="44"/>
      <c r="AD11" s="9">
        <v>3580751</v>
      </c>
      <c r="AE11" s="16" t="s">
        <v>215</v>
      </c>
      <c r="AF11" s="44"/>
      <c r="AG11" s="10">
        <v>720072</v>
      </c>
      <c r="AH11" s="48"/>
      <c r="AI11" s="10">
        <v>8961</v>
      </c>
      <c r="AJ11" s="10">
        <v>89228</v>
      </c>
      <c r="AK11" s="10">
        <v>585275</v>
      </c>
      <c r="AL11" s="16" t="s">
        <v>237</v>
      </c>
      <c r="AM11" s="10">
        <v>3097834</v>
      </c>
      <c r="AN11" s="16" t="s">
        <v>255</v>
      </c>
      <c r="AO11" s="10">
        <v>6304</v>
      </c>
      <c r="AP11" s="32">
        <v>745091</v>
      </c>
      <c r="AQ11" s="16" t="s">
        <v>275</v>
      </c>
      <c r="AR11" s="18" t="s">
        <v>296</v>
      </c>
      <c r="AS11" s="10">
        <v>11908559</v>
      </c>
      <c r="AT11" s="10">
        <v>187249</v>
      </c>
      <c r="AU11" s="16" t="s">
        <v>317</v>
      </c>
      <c r="AV11" s="10">
        <v>718620</v>
      </c>
      <c r="AW11" s="10">
        <v>49790</v>
      </c>
      <c r="AX11" s="10">
        <f t="shared" si="0"/>
        <v>41536483.609999999</v>
      </c>
      <c r="AY11" s="51">
        <f>AX11/42</f>
        <v>988963.89547619049</v>
      </c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ht="60">
      <c r="A12" s="4">
        <v>8</v>
      </c>
      <c r="B12" s="23" t="s">
        <v>20</v>
      </c>
      <c r="C12" s="10">
        <v>544791</v>
      </c>
      <c r="D12" s="9">
        <v>1925084</v>
      </c>
      <c r="E12" s="10">
        <v>2403605</v>
      </c>
      <c r="F12" s="10">
        <v>1006279</v>
      </c>
      <c r="G12" s="10">
        <v>367195</v>
      </c>
      <c r="H12" s="10" t="s">
        <v>82</v>
      </c>
      <c r="I12" s="10">
        <v>422983</v>
      </c>
      <c r="J12" s="10">
        <v>840260</v>
      </c>
      <c r="K12" s="10">
        <v>845797</v>
      </c>
      <c r="L12" s="10">
        <f>(1303504.27+1284038.78)/2</f>
        <v>1293771.5249999999</v>
      </c>
      <c r="M12" s="10">
        <v>299198</v>
      </c>
      <c r="N12" s="27">
        <v>1237751</v>
      </c>
      <c r="O12" s="10">
        <v>151809.935</v>
      </c>
      <c r="P12" s="10">
        <v>286138</v>
      </c>
      <c r="Q12" s="18" t="s">
        <v>106</v>
      </c>
      <c r="R12" s="54">
        <v>254384</v>
      </c>
      <c r="S12" s="28">
        <v>1476544</v>
      </c>
      <c r="T12" s="16" t="s">
        <v>128</v>
      </c>
      <c r="U12" s="42"/>
      <c r="V12" s="13">
        <v>4016</v>
      </c>
      <c r="W12" s="29">
        <v>779914</v>
      </c>
      <c r="X12" s="18" t="s">
        <v>150</v>
      </c>
      <c r="Y12" s="16" t="s">
        <v>172</v>
      </c>
      <c r="Z12" s="16" t="s">
        <v>194</v>
      </c>
      <c r="AA12" s="10">
        <v>92727</v>
      </c>
      <c r="AB12" s="10">
        <f>AB8-AB9-AB10-AB11</f>
        <v>1581342</v>
      </c>
      <c r="AC12" s="30">
        <v>1133728.71</v>
      </c>
      <c r="AD12" s="9">
        <v>1191336</v>
      </c>
      <c r="AE12" s="16" t="s">
        <v>216</v>
      </c>
      <c r="AF12" s="10">
        <v>72843</v>
      </c>
      <c r="AG12" s="10">
        <v>24441</v>
      </c>
      <c r="AH12" s="31">
        <v>1876693</v>
      </c>
      <c r="AI12" s="10">
        <v>208493</v>
      </c>
      <c r="AJ12" s="10">
        <v>944907</v>
      </c>
      <c r="AK12" s="10">
        <v>110890</v>
      </c>
      <c r="AL12" s="16" t="s">
        <v>238</v>
      </c>
      <c r="AM12" s="10">
        <v>205376</v>
      </c>
      <c r="AN12" s="16" t="s">
        <v>256</v>
      </c>
      <c r="AO12" s="10">
        <v>453382</v>
      </c>
      <c r="AP12" s="32">
        <v>261125</v>
      </c>
      <c r="AQ12" s="16" t="s">
        <v>276</v>
      </c>
      <c r="AR12" s="18" t="s">
        <v>297</v>
      </c>
      <c r="AS12" s="10">
        <v>1787956</v>
      </c>
      <c r="AT12" s="10">
        <v>317485</v>
      </c>
      <c r="AU12" s="16" t="s">
        <v>318</v>
      </c>
      <c r="AV12" s="10">
        <v>936189</v>
      </c>
      <c r="AW12" s="10">
        <v>1319194</v>
      </c>
      <c r="AX12" s="10">
        <f t="shared" si="0"/>
        <v>26657628.170000002</v>
      </c>
      <c r="AY12" s="51">
        <f>AX12/46</f>
        <v>579513.65586956521</v>
      </c>
      <c r="AZ12" s="53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ht="75">
      <c r="A13" s="4">
        <v>9</v>
      </c>
      <c r="B13" s="23" t="s">
        <v>23</v>
      </c>
      <c r="C13" s="10">
        <v>22</v>
      </c>
      <c r="D13" s="9">
        <v>1334190</v>
      </c>
      <c r="E13" s="10">
        <v>2021026</v>
      </c>
      <c r="F13" s="10">
        <v>12939</v>
      </c>
      <c r="G13" s="10">
        <v>1904</v>
      </c>
      <c r="H13" s="10" t="s">
        <v>83</v>
      </c>
      <c r="I13" s="10">
        <v>321144</v>
      </c>
      <c r="J13" s="10">
        <v>1255657</v>
      </c>
      <c r="K13" s="44"/>
      <c r="L13" s="10">
        <v>993051</v>
      </c>
      <c r="M13" s="44"/>
      <c r="N13" s="27">
        <v>321787</v>
      </c>
      <c r="O13" s="10">
        <v>599679.29</v>
      </c>
      <c r="P13" s="10">
        <v>99522</v>
      </c>
      <c r="Q13" s="18" t="s">
        <v>107</v>
      </c>
      <c r="R13" s="55"/>
      <c r="S13" s="28">
        <v>763246</v>
      </c>
      <c r="T13" s="16" t="s">
        <v>129</v>
      </c>
      <c r="U13" s="42"/>
      <c r="V13" s="13">
        <v>3756517</v>
      </c>
      <c r="W13" s="29">
        <v>59398</v>
      </c>
      <c r="X13" s="18" t="s">
        <v>151</v>
      </c>
      <c r="Y13" s="16" t="s">
        <v>173</v>
      </c>
      <c r="Z13" s="16" t="s">
        <v>195</v>
      </c>
      <c r="AA13" s="10">
        <v>638390</v>
      </c>
      <c r="AB13" s="10">
        <v>110900</v>
      </c>
      <c r="AC13" s="44"/>
      <c r="AD13" s="9">
        <v>2574395</v>
      </c>
      <c r="AE13" s="16" t="s">
        <v>217</v>
      </c>
      <c r="AF13" s="44"/>
      <c r="AG13" s="44"/>
      <c r="AH13" s="31">
        <v>514221</v>
      </c>
      <c r="AI13" s="10">
        <v>72698</v>
      </c>
      <c r="AJ13" s="10">
        <v>230623</v>
      </c>
      <c r="AK13" s="10">
        <v>2516</v>
      </c>
      <c r="AL13" s="49"/>
      <c r="AM13" s="10">
        <v>2617708</v>
      </c>
      <c r="AN13" s="16" t="s">
        <v>115</v>
      </c>
      <c r="AO13" s="10">
        <v>311648</v>
      </c>
      <c r="AP13" s="33">
        <v>125966</v>
      </c>
      <c r="AQ13" s="16" t="s">
        <v>277</v>
      </c>
      <c r="AR13" s="18" t="s">
        <v>298</v>
      </c>
      <c r="AS13" s="44"/>
      <c r="AT13" s="10">
        <v>145832</v>
      </c>
      <c r="AU13" s="16" t="s">
        <v>319</v>
      </c>
      <c r="AV13" s="10">
        <v>964709</v>
      </c>
      <c r="AW13" s="10">
        <v>94316</v>
      </c>
      <c r="AX13" s="10">
        <f t="shared" si="0"/>
        <v>19944004.289999999</v>
      </c>
      <c r="AY13" s="51">
        <f>AX13/38</f>
        <v>524842.21815789468</v>
      </c>
      <c r="AZ13" s="53">
        <f>AY13+AY14</f>
        <v>775668.25872932328</v>
      </c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ht="90">
      <c r="A14" s="4">
        <v>10</v>
      </c>
      <c r="B14" s="23" t="s">
        <v>26</v>
      </c>
      <c r="C14" s="10">
        <v>993626</v>
      </c>
      <c r="D14" s="9">
        <v>2980</v>
      </c>
      <c r="E14" s="44"/>
      <c r="F14" s="10">
        <v>53457</v>
      </c>
      <c r="G14" s="10">
        <v>1002516</v>
      </c>
      <c r="H14" s="10" t="s">
        <v>84</v>
      </c>
      <c r="I14" s="44"/>
      <c r="J14" s="10">
        <v>1142</v>
      </c>
      <c r="K14" s="44"/>
      <c r="L14" s="10">
        <f>(10440.7+6905.38+23666.9+9414.1+8354.78+6058.38+16948+6724+4689.2+4602.65+1687.6+6550.19)/2</f>
        <v>53020.939999999995</v>
      </c>
      <c r="M14" s="44"/>
      <c r="N14" s="27">
        <v>114607</v>
      </c>
      <c r="O14" s="10">
        <v>59736.480000000003</v>
      </c>
      <c r="P14" s="10">
        <v>441997</v>
      </c>
      <c r="Q14" s="18" t="s">
        <v>108</v>
      </c>
      <c r="R14" s="55"/>
      <c r="S14" s="28">
        <v>80344</v>
      </c>
      <c r="T14" s="16" t="s">
        <v>130</v>
      </c>
      <c r="U14" s="42"/>
      <c r="V14" s="13">
        <v>365432</v>
      </c>
      <c r="W14" s="29">
        <v>0</v>
      </c>
      <c r="X14" s="18" t="s">
        <v>152</v>
      </c>
      <c r="Y14" s="16" t="s">
        <v>174</v>
      </c>
      <c r="Z14" s="16" t="s">
        <v>196</v>
      </c>
      <c r="AA14" s="10">
        <v>1254363</v>
      </c>
      <c r="AB14" s="10">
        <v>956361</v>
      </c>
      <c r="AC14" s="44"/>
      <c r="AD14" s="9">
        <v>574668</v>
      </c>
      <c r="AE14" s="16" t="s">
        <v>218</v>
      </c>
      <c r="AF14" s="44"/>
      <c r="AG14" s="10">
        <v>892596</v>
      </c>
      <c r="AH14" s="31">
        <v>0</v>
      </c>
      <c r="AI14" s="10">
        <v>111510</v>
      </c>
      <c r="AJ14" s="10">
        <v>8398</v>
      </c>
      <c r="AK14" s="10">
        <v>253922</v>
      </c>
      <c r="AL14" s="49"/>
      <c r="AM14" s="10">
        <v>1340366</v>
      </c>
      <c r="AN14" s="16" t="s">
        <v>257</v>
      </c>
      <c r="AO14" s="10">
        <v>852</v>
      </c>
      <c r="AP14" s="32">
        <v>217017</v>
      </c>
      <c r="AQ14" s="16" t="s">
        <v>278</v>
      </c>
      <c r="AR14" s="18" t="s">
        <v>299</v>
      </c>
      <c r="AS14" s="44"/>
      <c r="AT14" s="44"/>
      <c r="AU14" s="16" t="s">
        <v>320</v>
      </c>
      <c r="AV14" s="44"/>
      <c r="AW14" s="10">
        <v>0</v>
      </c>
      <c r="AX14" s="10">
        <f t="shared" si="0"/>
        <v>8778911.4199999999</v>
      </c>
      <c r="AY14" s="51">
        <f>AX14/35</f>
        <v>250826.04057142857</v>
      </c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ht="81.75" customHeight="1">
      <c r="A15" s="4">
        <v>11</v>
      </c>
      <c r="B15" s="23" t="s">
        <v>5</v>
      </c>
      <c r="C15" s="10">
        <v>201370</v>
      </c>
      <c r="D15" s="9">
        <v>205288</v>
      </c>
      <c r="E15" s="10">
        <v>419712</v>
      </c>
      <c r="F15" s="10">
        <v>231882</v>
      </c>
      <c r="G15" s="10">
        <v>155297</v>
      </c>
      <c r="H15" s="10" t="s">
        <v>85</v>
      </c>
      <c r="I15" s="10">
        <v>89882</v>
      </c>
      <c r="J15" s="10">
        <v>136620</v>
      </c>
      <c r="K15" s="10">
        <v>386030</v>
      </c>
      <c r="L15" s="10">
        <f>(134177.57+138051.34)/2</f>
        <v>136114.45500000002</v>
      </c>
      <c r="M15" s="10">
        <v>139478</v>
      </c>
      <c r="N15" s="27">
        <v>121167</v>
      </c>
      <c r="O15" s="10">
        <v>48238.57</v>
      </c>
      <c r="P15" s="10">
        <v>37369</v>
      </c>
      <c r="Q15" s="18" t="s">
        <v>109</v>
      </c>
      <c r="R15" s="54">
        <v>149993</v>
      </c>
      <c r="S15" s="28">
        <v>215066</v>
      </c>
      <c r="T15" s="16" t="s">
        <v>131</v>
      </c>
      <c r="U15" s="42"/>
      <c r="V15" s="13">
        <v>362687</v>
      </c>
      <c r="W15" s="29">
        <v>59937</v>
      </c>
      <c r="X15" s="18" t="s">
        <v>153</v>
      </c>
      <c r="Y15" s="16" t="s">
        <v>175</v>
      </c>
      <c r="Z15" s="16" t="s">
        <v>197</v>
      </c>
      <c r="AA15" s="10">
        <v>196479</v>
      </c>
      <c r="AB15" s="10">
        <v>112388</v>
      </c>
      <c r="AC15" s="30">
        <v>81222.91</v>
      </c>
      <c r="AD15" s="9">
        <v>470540</v>
      </c>
      <c r="AE15" s="16" t="s">
        <v>219</v>
      </c>
      <c r="AF15" s="10">
        <v>89343</v>
      </c>
      <c r="AG15" s="10">
        <v>92695</v>
      </c>
      <c r="AH15" s="31">
        <v>135919</v>
      </c>
      <c r="AI15" s="10">
        <v>102401</v>
      </c>
      <c r="AJ15" s="10">
        <v>96544</v>
      </c>
      <c r="AK15" s="10">
        <v>3950</v>
      </c>
      <c r="AL15" s="16" t="s">
        <v>239</v>
      </c>
      <c r="AM15" s="10">
        <v>468167</v>
      </c>
      <c r="AN15" s="16" t="s">
        <v>258</v>
      </c>
      <c r="AO15" s="10">
        <v>54186</v>
      </c>
      <c r="AP15" s="32">
        <v>119136</v>
      </c>
      <c r="AQ15" s="16" t="s">
        <v>279</v>
      </c>
      <c r="AR15" s="18" t="s">
        <v>300</v>
      </c>
      <c r="AS15" s="10">
        <v>1634878</v>
      </c>
      <c r="AT15" s="10">
        <v>56318</v>
      </c>
      <c r="AU15" s="16" t="s">
        <v>321</v>
      </c>
      <c r="AV15" s="10">
        <v>176601</v>
      </c>
      <c r="AW15" s="10">
        <v>26069</v>
      </c>
      <c r="AX15" s="10">
        <f t="shared" si="0"/>
        <v>7012967.9350000005</v>
      </c>
      <c r="AY15" s="10">
        <f>AX15/46</f>
        <v>152455.82467391304</v>
      </c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85" ht="66" customHeight="1">
      <c r="A16" s="4">
        <v>12</v>
      </c>
      <c r="B16" s="23" t="s">
        <v>4</v>
      </c>
      <c r="C16" s="10">
        <v>46000</v>
      </c>
      <c r="D16" s="9">
        <v>36739</v>
      </c>
      <c r="E16" s="10">
        <v>71320</v>
      </c>
      <c r="F16" s="10">
        <v>43734</v>
      </c>
      <c r="G16" s="10">
        <v>37350</v>
      </c>
      <c r="H16" s="10" t="s">
        <v>86</v>
      </c>
      <c r="I16" s="10">
        <v>18597</v>
      </c>
      <c r="J16" s="10">
        <v>62706</v>
      </c>
      <c r="K16" s="10">
        <v>3860</v>
      </c>
      <c r="L16" s="10">
        <f>(21662.55+21264.63)/2</f>
        <v>21463.59</v>
      </c>
      <c r="M16" s="10">
        <v>34870</v>
      </c>
      <c r="N16" s="27">
        <v>31296</v>
      </c>
      <c r="O16" s="10">
        <v>11280.14</v>
      </c>
      <c r="P16" s="10">
        <v>24583</v>
      </c>
      <c r="Q16" s="18" t="s">
        <v>110</v>
      </c>
      <c r="R16" s="54">
        <v>26369</v>
      </c>
      <c r="S16" s="28">
        <v>44298.91</v>
      </c>
      <c r="T16" s="16" t="s">
        <v>132</v>
      </c>
      <c r="U16" s="42"/>
      <c r="V16" s="13">
        <v>194259</v>
      </c>
      <c r="W16" s="29">
        <v>10204</v>
      </c>
      <c r="X16" s="18" t="s">
        <v>154</v>
      </c>
      <c r="Y16" s="16" t="s">
        <v>176</v>
      </c>
      <c r="Z16" s="16" t="s">
        <v>198</v>
      </c>
      <c r="AA16" s="10">
        <v>42585</v>
      </c>
      <c r="AB16" s="10">
        <v>22477</v>
      </c>
      <c r="AC16" s="50"/>
      <c r="AD16" s="9">
        <v>88600</v>
      </c>
      <c r="AE16" s="16" t="s">
        <v>220</v>
      </c>
      <c r="AF16" s="10">
        <v>35419</v>
      </c>
      <c r="AG16" s="10">
        <v>20061</v>
      </c>
      <c r="AH16" s="48"/>
      <c r="AI16" s="10">
        <v>16725</v>
      </c>
      <c r="AJ16" s="10">
        <v>16493</v>
      </c>
      <c r="AK16" s="10">
        <v>6468</v>
      </c>
      <c r="AL16" s="16" t="s">
        <v>240</v>
      </c>
      <c r="AM16" s="10">
        <v>61537</v>
      </c>
      <c r="AN16" s="16" t="s">
        <v>259</v>
      </c>
      <c r="AO16" s="10">
        <v>10322</v>
      </c>
      <c r="AP16" s="32">
        <v>20979</v>
      </c>
      <c r="AQ16" s="16" t="s">
        <v>280</v>
      </c>
      <c r="AR16" s="18" t="s">
        <v>301</v>
      </c>
      <c r="AS16" s="10">
        <v>317773</v>
      </c>
      <c r="AT16" s="10">
        <v>8741</v>
      </c>
      <c r="AU16" s="16" t="s">
        <v>322</v>
      </c>
      <c r="AV16" s="10">
        <v>16607</v>
      </c>
      <c r="AW16" s="10">
        <v>5949</v>
      </c>
      <c r="AX16" s="10">
        <f t="shared" si="0"/>
        <v>1409665.6400000001</v>
      </c>
      <c r="AY16" s="10">
        <f>AX16/44</f>
        <v>32037.855454545457</v>
      </c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</row>
    <row r="17" spans="1:85" ht="66" customHeight="1">
      <c r="A17" s="4">
        <v>13</v>
      </c>
      <c r="B17" s="23" t="s">
        <v>10</v>
      </c>
      <c r="C17" s="10">
        <v>194</v>
      </c>
      <c r="D17" s="9">
        <v>98954</v>
      </c>
      <c r="E17" s="10">
        <v>114371</v>
      </c>
      <c r="F17" s="10">
        <v>24369</v>
      </c>
      <c r="G17" s="10">
        <v>32</v>
      </c>
      <c r="H17" s="10" t="s">
        <v>87</v>
      </c>
      <c r="I17" s="10">
        <v>24852</v>
      </c>
      <c r="J17" s="10">
        <v>38211</v>
      </c>
      <c r="K17" s="10">
        <v>71412</v>
      </c>
      <c r="L17" s="10">
        <f>(64370.4+63319.6)/2</f>
        <v>63845</v>
      </c>
      <c r="M17" s="10">
        <v>19115</v>
      </c>
      <c r="N17" s="27">
        <v>61231</v>
      </c>
      <c r="O17" s="10">
        <v>11799.985000000001</v>
      </c>
      <c r="P17" s="10">
        <v>20981</v>
      </c>
      <c r="Q17" s="18" t="s">
        <v>111</v>
      </c>
      <c r="R17" s="54">
        <v>8795</v>
      </c>
      <c r="S17" s="28">
        <v>85932</v>
      </c>
      <c r="T17" s="16" t="s">
        <v>133</v>
      </c>
      <c r="U17" s="42"/>
      <c r="V17" s="13">
        <v>1517</v>
      </c>
      <c r="W17" s="29">
        <v>40084</v>
      </c>
      <c r="X17" s="18" t="s">
        <v>155</v>
      </c>
      <c r="Y17" s="16" t="s">
        <v>177</v>
      </c>
      <c r="Z17" s="16" t="s">
        <v>199</v>
      </c>
      <c r="AA17" s="10">
        <v>2736</v>
      </c>
      <c r="AB17" s="10">
        <v>21362</v>
      </c>
      <c r="AC17" s="44"/>
      <c r="AD17" s="9">
        <v>9774</v>
      </c>
      <c r="AE17" s="16" t="s">
        <v>221</v>
      </c>
      <c r="AF17" s="10">
        <v>3321</v>
      </c>
      <c r="AG17" s="10">
        <v>1920</v>
      </c>
      <c r="AH17" s="48"/>
      <c r="AI17" s="10">
        <v>8627</v>
      </c>
      <c r="AJ17" s="10">
        <v>35700</v>
      </c>
      <c r="AK17" s="10">
        <v>5590</v>
      </c>
      <c r="AL17" s="16" t="s">
        <v>241</v>
      </c>
      <c r="AM17" s="10">
        <v>23613</v>
      </c>
      <c r="AN17" s="16" t="s">
        <v>260</v>
      </c>
      <c r="AO17" s="10">
        <v>9585</v>
      </c>
      <c r="AP17" s="32">
        <v>13034</v>
      </c>
      <c r="AQ17" s="16" t="s">
        <v>281</v>
      </c>
      <c r="AR17" s="18" t="s">
        <v>302</v>
      </c>
      <c r="AS17" s="10">
        <v>40275</v>
      </c>
      <c r="AT17" s="10" t="s">
        <v>310</v>
      </c>
      <c r="AU17" s="16" t="s">
        <v>323</v>
      </c>
      <c r="AV17" s="10">
        <v>45827</v>
      </c>
      <c r="AW17" s="10">
        <v>10589</v>
      </c>
      <c r="AX17" s="10">
        <f t="shared" si="0"/>
        <v>917647.98499999999</v>
      </c>
      <c r="AY17" s="10">
        <f>AX17/44</f>
        <v>20855.636022727271</v>
      </c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1:85" ht="66" customHeight="1">
      <c r="A18" s="4">
        <v>14</v>
      </c>
      <c r="B18" s="23" t="s">
        <v>11</v>
      </c>
      <c r="C18" s="10">
        <v>4964</v>
      </c>
      <c r="D18" s="9">
        <v>13012</v>
      </c>
      <c r="E18" s="10">
        <v>46458</v>
      </c>
      <c r="F18" s="10">
        <v>19000</v>
      </c>
      <c r="G18" s="10">
        <v>3556</v>
      </c>
      <c r="H18" s="10" t="s">
        <v>88</v>
      </c>
      <c r="I18" s="10">
        <v>6461</v>
      </c>
      <c r="J18" s="10">
        <v>4328</v>
      </c>
      <c r="K18" s="10">
        <v>93030</v>
      </c>
      <c r="L18" s="10">
        <f>(4221.67+7658.47)/2</f>
        <v>5940.07</v>
      </c>
      <c r="M18" s="44"/>
      <c r="N18" s="27">
        <v>9318</v>
      </c>
      <c r="O18" s="10">
        <v>3347.9850000000001</v>
      </c>
      <c r="P18" s="10">
        <v>8084</v>
      </c>
      <c r="Q18" s="18" t="s">
        <v>112</v>
      </c>
      <c r="R18" s="54">
        <v>11799</v>
      </c>
      <c r="S18" s="28">
        <v>21720</v>
      </c>
      <c r="T18" s="16" t="s">
        <v>134</v>
      </c>
      <c r="U18" s="42"/>
      <c r="V18" s="13">
        <v>14358</v>
      </c>
      <c r="W18" s="29">
        <v>368</v>
      </c>
      <c r="X18" s="18" t="s">
        <v>156</v>
      </c>
      <c r="Y18" s="16" t="s">
        <v>178</v>
      </c>
      <c r="Z18" s="16" t="s">
        <v>200</v>
      </c>
      <c r="AA18" s="10">
        <v>8171</v>
      </c>
      <c r="AB18" s="10">
        <v>885</v>
      </c>
      <c r="AC18" s="44"/>
      <c r="AD18" s="9">
        <v>10156</v>
      </c>
      <c r="AE18" s="16" t="s">
        <v>222</v>
      </c>
      <c r="AF18" s="44"/>
      <c r="AG18" s="10">
        <v>5579</v>
      </c>
      <c r="AH18" s="48"/>
      <c r="AI18" s="10">
        <v>1755</v>
      </c>
      <c r="AJ18" s="10">
        <v>9172</v>
      </c>
      <c r="AK18" s="10">
        <v>670</v>
      </c>
      <c r="AL18" s="16" t="s">
        <v>242</v>
      </c>
      <c r="AM18" s="10">
        <v>36623</v>
      </c>
      <c r="AN18" s="16" t="s">
        <v>261</v>
      </c>
      <c r="AO18" s="10">
        <v>824</v>
      </c>
      <c r="AP18" s="32">
        <v>5694</v>
      </c>
      <c r="AQ18" s="16" t="s">
        <v>282</v>
      </c>
      <c r="AR18" s="18" t="s">
        <v>303</v>
      </c>
      <c r="AS18" s="10">
        <v>78345</v>
      </c>
      <c r="AT18" s="10">
        <v>5461</v>
      </c>
      <c r="AU18" s="16" t="s">
        <v>324</v>
      </c>
      <c r="AV18" s="44"/>
      <c r="AW18" s="10">
        <v>2298</v>
      </c>
      <c r="AX18" s="10">
        <f t="shared" si="0"/>
        <v>431377.05499999999</v>
      </c>
      <c r="AY18" s="10">
        <f>AX18/41</f>
        <v>10521.391585365853</v>
      </c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ht="80.25" customHeight="1">
      <c r="A19" s="4">
        <v>15</v>
      </c>
      <c r="B19" s="23" t="s">
        <v>12</v>
      </c>
      <c r="C19" s="10">
        <v>7050</v>
      </c>
      <c r="D19" s="9">
        <v>10217</v>
      </c>
      <c r="E19" s="10">
        <v>27874</v>
      </c>
      <c r="F19" s="10">
        <v>5441</v>
      </c>
      <c r="G19" s="10">
        <v>3605</v>
      </c>
      <c r="H19" s="10" t="s">
        <v>89</v>
      </c>
      <c r="I19" s="10">
        <v>7960</v>
      </c>
      <c r="J19" s="10">
        <v>15147</v>
      </c>
      <c r="K19" s="10">
        <v>46515</v>
      </c>
      <c r="L19" s="10">
        <f>(4849.52+5705.92)/2</f>
        <v>5277.72</v>
      </c>
      <c r="M19" s="44"/>
      <c r="N19" s="27">
        <v>9091</v>
      </c>
      <c r="O19" s="10">
        <v>5315.6</v>
      </c>
      <c r="P19" s="10">
        <v>6240</v>
      </c>
      <c r="Q19" s="18" t="s">
        <v>113</v>
      </c>
      <c r="R19" s="54">
        <v>42444</v>
      </c>
      <c r="S19" s="28">
        <v>35932</v>
      </c>
      <c r="T19" s="16" t="s">
        <v>135</v>
      </c>
      <c r="U19" s="42"/>
      <c r="V19" s="13">
        <v>18586</v>
      </c>
      <c r="W19" s="29">
        <v>86</v>
      </c>
      <c r="X19" s="18" t="s">
        <v>157</v>
      </c>
      <c r="Y19" s="16" t="s">
        <v>179</v>
      </c>
      <c r="Z19" s="16" t="s">
        <v>201</v>
      </c>
      <c r="AA19" s="10">
        <v>10707</v>
      </c>
      <c r="AB19" s="10">
        <v>2155</v>
      </c>
      <c r="AC19" s="44"/>
      <c r="AD19" s="9">
        <v>6180</v>
      </c>
      <c r="AE19" s="16" t="s">
        <v>223</v>
      </c>
      <c r="AF19" s="44"/>
      <c r="AG19" s="10">
        <v>5294</v>
      </c>
      <c r="AH19" s="48"/>
      <c r="AI19" s="10">
        <v>1905</v>
      </c>
      <c r="AJ19" s="10">
        <v>5519</v>
      </c>
      <c r="AK19" s="10">
        <v>256</v>
      </c>
      <c r="AL19" s="16" t="s">
        <v>243</v>
      </c>
      <c r="AM19" s="10">
        <v>60108</v>
      </c>
      <c r="AN19" s="16" t="s">
        <v>262</v>
      </c>
      <c r="AO19" s="10">
        <v>137</v>
      </c>
      <c r="AP19" s="32">
        <v>1160</v>
      </c>
      <c r="AQ19" s="16" t="s">
        <v>283</v>
      </c>
      <c r="AR19" s="18" t="s">
        <v>304</v>
      </c>
      <c r="AS19" s="10">
        <v>141107</v>
      </c>
      <c r="AT19" s="10">
        <v>3933</v>
      </c>
      <c r="AU19" s="16" t="s">
        <v>325</v>
      </c>
      <c r="AV19" s="44"/>
      <c r="AW19" s="10">
        <v>439</v>
      </c>
      <c r="AX19" s="10">
        <f t="shared" si="0"/>
        <v>485681.32</v>
      </c>
      <c r="AY19" s="10">
        <f>AX19/41</f>
        <v>11845.885853658538</v>
      </c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</row>
    <row r="20" spans="1:85" ht="78" customHeight="1">
      <c r="A20" s="4">
        <v>16</v>
      </c>
      <c r="B20" s="23" t="s">
        <v>27</v>
      </c>
      <c r="C20" s="10">
        <v>111804</v>
      </c>
      <c r="D20" s="9">
        <v>13850</v>
      </c>
      <c r="E20" s="10">
        <v>150988</v>
      </c>
      <c r="F20" s="10">
        <v>100949</v>
      </c>
      <c r="G20" s="10">
        <v>107749</v>
      </c>
      <c r="H20" s="10" t="s">
        <v>90</v>
      </c>
      <c r="I20" s="10">
        <v>32012</v>
      </c>
      <c r="J20" s="10">
        <v>2164</v>
      </c>
      <c r="K20" s="10">
        <v>167637</v>
      </c>
      <c r="L20" s="10">
        <f>(14872.8+18077.6)/2</f>
        <v>16475.199999999997</v>
      </c>
      <c r="M20" s="44"/>
      <c r="N20" s="27">
        <v>22408</v>
      </c>
      <c r="O20" s="10">
        <v>15642.96</v>
      </c>
      <c r="P20" s="10">
        <v>2064</v>
      </c>
      <c r="Q20" s="18" t="s">
        <v>114</v>
      </c>
      <c r="R20" s="54">
        <v>60586</v>
      </c>
      <c r="S20" s="28">
        <v>9570</v>
      </c>
      <c r="T20" s="16" t="s">
        <v>136</v>
      </c>
      <c r="U20" s="42"/>
      <c r="V20" s="13">
        <v>329744</v>
      </c>
      <c r="W20" s="29">
        <v>9195</v>
      </c>
      <c r="X20" s="18" t="s">
        <v>158</v>
      </c>
      <c r="Y20" s="16" t="s">
        <v>180</v>
      </c>
      <c r="Z20" s="16" t="s">
        <v>202</v>
      </c>
      <c r="AA20" s="10">
        <v>137238</v>
      </c>
      <c r="AB20" s="10">
        <f>AB15-AB17-AB18-AB19</f>
        <v>87986</v>
      </c>
      <c r="AC20" s="44"/>
      <c r="AD20" s="9">
        <v>347406</v>
      </c>
      <c r="AE20" s="16" t="s">
        <v>224</v>
      </c>
      <c r="AF20" s="44"/>
      <c r="AG20" s="10">
        <v>16785</v>
      </c>
      <c r="AH20" s="48"/>
      <c r="AI20" s="10">
        <v>22196</v>
      </c>
      <c r="AJ20" s="10">
        <v>29660</v>
      </c>
      <c r="AK20" s="10">
        <v>80</v>
      </c>
      <c r="AL20" s="16" t="s">
        <v>244</v>
      </c>
      <c r="AM20" s="10">
        <v>151907</v>
      </c>
      <c r="AN20" s="16" t="s">
        <v>263</v>
      </c>
      <c r="AO20" s="10">
        <v>32948</v>
      </c>
      <c r="AP20" s="32">
        <v>78269</v>
      </c>
      <c r="AQ20" s="16" t="s">
        <v>284</v>
      </c>
      <c r="AR20" s="18" t="s">
        <v>305</v>
      </c>
      <c r="AS20" s="10">
        <v>1042709</v>
      </c>
      <c r="AT20" s="10">
        <v>19514</v>
      </c>
      <c r="AU20" s="16" t="s">
        <v>326</v>
      </c>
      <c r="AV20" s="44"/>
      <c r="AW20" s="10">
        <v>2784</v>
      </c>
      <c r="AX20" s="10">
        <f t="shared" si="0"/>
        <v>3122320.16</v>
      </c>
      <c r="AY20" s="10">
        <f>AX20/41</f>
        <v>76154.150243902448</v>
      </c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</row>
    <row r="21" spans="1:85" ht="78" customHeight="1">
      <c r="A21" s="4">
        <v>17</v>
      </c>
      <c r="B21" s="23" t="s">
        <v>9</v>
      </c>
      <c r="C21" s="10">
        <v>31337</v>
      </c>
      <c r="D21" s="9">
        <v>1241</v>
      </c>
      <c r="E21" s="10">
        <v>8700</v>
      </c>
      <c r="F21" s="10">
        <v>37408</v>
      </c>
      <c r="G21" s="10">
        <v>1472</v>
      </c>
      <c r="H21" s="10" t="s">
        <v>91</v>
      </c>
      <c r="I21" s="10">
        <v>5221</v>
      </c>
      <c r="J21" s="10">
        <v>28620</v>
      </c>
      <c r="K21" s="10">
        <v>3576</v>
      </c>
      <c r="L21" s="10">
        <f>(56.8+71.85+33181.39+5716.75)/2</f>
        <v>19513.395</v>
      </c>
      <c r="M21" s="10">
        <v>0</v>
      </c>
      <c r="N21" s="34">
        <v>1241</v>
      </c>
      <c r="O21" s="10">
        <v>851.9</v>
      </c>
      <c r="P21" s="10">
        <v>0</v>
      </c>
      <c r="Q21" s="18">
        <v>57813</v>
      </c>
      <c r="R21" s="54">
        <v>0</v>
      </c>
      <c r="S21" s="28">
        <v>57563</v>
      </c>
      <c r="T21" s="16" t="s">
        <v>137</v>
      </c>
      <c r="U21" s="42"/>
      <c r="V21" s="13">
        <v>17503</v>
      </c>
      <c r="W21" s="29">
        <v>2657</v>
      </c>
      <c r="X21" s="18" t="s">
        <v>159</v>
      </c>
      <c r="Y21" s="16" t="s">
        <v>181</v>
      </c>
      <c r="Z21" s="16" t="s">
        <v>203</v>
      </c>
      <c r="AA21" s="10">
        <v>28110</v>
      </c>
      <c r="AB21" s="10">
        <v>0</v>
      </c>
      <c r="AC21" s="44"/>
      <c r="AD21" s="9">
        <v>1487</v>
      </c>
      <c r="AE21" s="16" t="s">
        <v>225</v>
      </c>
      <c r="AF21" s="44"/>
      <c r="AG21" s="10">
        <v>1003</v>
      </c>
      <c r="AH21" s="31">
        <v>0</v>
      </c>
      <c r="AI21" s="10">
        <v>6833</v>
      </c>
      <c r="AJ21" s="51">
        <v>0</v>
      </c>
      <c r="AK21" s="10">
        <v>4740</v>
      </c>
      <c r="AL21" s="16" t="s">
        <v>245</v>
      </c>
      <c r="AM21" s="10">
        <v>134379</v>
      </c>
      <c r="AN21" s="16" t="s">
        <v>264</v>
      </c>
      <c r="AO21" s="10">
        <v>218</v>
      </c>
      <c r="AP21" s="32">
        <v>854</v>
      </c>
      <c r="AQ21" s="16">
        <v>1387</v>
      </c>
      <c r="AR21" s="18" t="s">
        <v>306</v>
      </c>
      <c r="AS21" s="44"/>
      <c r="AT21" s="10">
        <v>0</v>
      </c>
      <c r="AU21" s="16" t="s">
        <v>327</v>
      </c>
      <c r="AV21" s="44"/>
      <c r="AW21" s="10">
        <v>1380</v>
      </c>
      <c r="AX21" s="10">
        <f t="shared" si="0"/>
        <v>455108.29499999998</v>
      </c>
      <c r="AY21" s="10">
        <f>AX21/42</f>
        <v>10835.911785714285</v>
      </c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</row>
    <row r="22" spans="1:85" ht="89.25" customHeight="1">
      <c r="A22" s="4">
        <v>18</v>
      </c>
      <c r="B22" s="23" t="s">
        <v>13</v>
      </c>
      <c r="C22" s="10">
        <v>0</v>
      </c>
      <c r="D22" s="52"/>
      <c r="E22" s="44"/>
      <c r="F22" s="10">
        <v>0</v>
      </c>
      <c r="G22" s="10">
        <v>0</v>
      </c>
      <c r="H22" s="10">
        <v>0</v>
      </c>
      <c r="I22" s="10">
        <v>0</v>
      </c>
      <c r="J22" s="44"/>
      <c r="K22" s="44"/>
      <c r="L22" s="10">
        <f>119.03/2</f>
        <v>59.515000000000001</v>
      </c>
      <c r="M22" s="10">
        <v>0</v>
      </c>
      <c r="N22" s="27">
        <v>0</v>
      </c>
      <c r="O22" s="10">
        <v>0</v>
      </c>
      <c r="P22" s="10">
        <v>0</v>
      </c>
      <c r="Q22" s="18" t="s">
        <v>115</v>
      </c>
      <c r="R22" s="54">
        <v>0</v>
      </c>
      <c r="S22" s="28">
        <v>0</v>
      </c>
      <c r="T22" s="16" t="s">
        <v>115</v>
      </c>
      <c r="U22" s="42"/>
      <c r="V22" s="13">
        <v>0</v>
      </c>
      <c r="W22" s="29">
        <v>0</v>
      </c>
      <c r="X22" s="18" t="s">
        <v>115</v>
      </c>
      <c r="Y22" s="16" t="s">
        <v>115</v>
      </c>
      <c r="Z22" s="16" t="s">
        <v>115</v>
      </c>
      <c r="AA22" s="10">
        <v>0</v>
      </c>
      <c r="AB22" s="10">
        <v>0</v>
      </c>
      <c r="AC22" s="44"/>
      <c r="AD22" s="9">
        <v>26</v>
      </c>
      <c r="AE22" s="16" t="s">
        <v>115</v>
      </c>
      <c r="AF22" s="44"/>
      <c r="AG22" s="44"/>
      <c r="AH22" s="31">
        <v>0</v>
      </c>
      <c r="AI22" s="44"/>
      <c r="AJ22" s="51">
        <v>0</v>
      </c>
      <c r="AK22" s="44"/>
      <c r="AL22" s="16" t="s">
        <v>115</v>
      </c>
      <c r="AM22" s="10">
        <v>0</v>
      </c>
      <c r="AN22" s="16" t="s">
        <v>115</v>
      </c>
      <c r="AO22" s="10">
        <v>0</v>
      </c>
      <c r="AP22" s="32">
        <v>0</v>
      </c>
      <c r="AQ22" s="16" t="s">
        <v>115</v>
      </c>
      <c r="AR22" s="18" t="s">
        <v>115</v>
      </c>
      <c r="AS22" s="44"/>
      <c r="AT22" s="10">
        <v>0</v>
      </c>
      <c r="AU22" s="16" t="s">
        <v>115</v>
      </c>
      <c r="AV22" s="10">
        <v>0</v>
      </c>
      <c r="AW22" s="10">
        <v>0</v>
      </c>
      <c r="AX22" s="10">
        <f t="shared" si="0"/>
        <v>85.515000000000001</v>
      </c>
      <c r="AY22" s="10">
        <f>AX22/36</f>
        <v>2.3754166666666667</v>
      </c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</row>
    <row r="23" spans="1:85" ht="89.25" customHeight="1">
      <c r="A23" s="4">
        <v>19</v>
      </c>
      <c r="B23" s="23" t="s">
        <v>25</v>
      </c>
      <c r="C23" s="10">
        <v>80</v>
      </c>
      <c r="D23" s="9">
        <v>127</v>
      </c>
      <c r="E23" s="44"/>
      <c r="F23" s="10">
        <v>32</v>
      </c>
      <c r="G23" s="10">
        <v>1846</v>
      </c>
      <c r="H23" s="10" t="s">
        <v>92</v>
      </c>
      <c r="I23" s="10">
        <v>0</v>
      </c>
      <c r="J23" s="44"/>
      <c r="K23" s="44"/>
      <c r="L23" s="10">
        <v>0</v>
      </c>
      <c r="M23" s="10">
        <v>0</v>
      </c>
      <c r="N23" s="34">
        <v>15265</v>
      </c>
      <c r="O23" s="10">
        <v>0</v>
      </c>
      <c r="P23" s="10">
        <v>95</v>
      </c>
      <c r="Q23" s="18" t="s">
        <v>116</v>
      </c>
      <c r="R23" s="54">
        <v>0</v>
      </c>
      <c r="S23" s="28">
        <v>0</v>
      </c>
      <c r="T23" s="16" t="s">
        <v>138</v>
      </c>
      <c r="U23" s="42"/>
      <c r="V23" s="13">
        <v>0</v>
      </c>
      <c r="W23" s="29">
        <v>53</v>
      </c>
      <c r="X23" s="18" t="s">
        <v>160</v>
      </c>
      <c r="Y23" s="16" t="s">
        <v>182</v>
      </c>
      <c r="Z23" s="16" t="s">
        <v>204</v>
      </c>
      <c r="AA23" s="10">
        <v>71</v>
      </c>
      <c r="AB23" s="10">
        <v>0</v>
      </c>
      <c r="AC23" s="44"/>
      <c r="AD23" s="9">
        <v>516</v>
      </c>
      <c r="AE23" s="16" t="s">
        <v>226</v>
      </c>
      <c r="AF23" s="44"/>
      <c r="AG23" s="10">
        <v>15</v>
      </c>
      <c r="AH23" s="31">
        <v>0</v>
      </c>
      <c r="AI23" s="44"/>
      <c r="AJ23" s="51">
        <v>0</v>
      </c>
      <c r="AK23" s="44"/>
      <c r="AL23" s="16">
        <v>0</v>
      </c>
      <c r="AM23" s="10">
        <v>407</v>
      </c>
      <c r="AN23" s="16" t="s">
        <v>115</v>
      </c>
      <c r="AO23" s="10">
        <v>3221</v>
      </c>
      <c r="AP23" s="32">
        <v>0</v>
      </c>
      <c r="AQ23" s="16" t="s">
        <v>285</v>
      </c>
      <c r="AR23" s="18" t="s">
        <v>307</v>
      </c>
      <c r="AS23" s="44"/>
      <c r="AT23" s="10">
        <v>0</v>
      </c>
      <c r="AU23" s="16" t="s">
        <v>328</v>
      </c>
      <c r="AV23" s="10">
        <v>0</v>
      </c>
      <c r="AW23" s="10">
        <v>0</v>
      </c>
      <c r="AX23" s="10">
        <f t="shared" si="0"/>
        <v>21728</v>
      </c>
      <c r="AY23" s="10">
        <f>AX23/38</f>
        <v>571.78947368421052</v>
      </c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</row>
    <row r="24" spans="1:85" ht="51.75" customHeight="1">
      <c r="A24" s="4">
        <v>20</v>
      </c>
      <c r="B24" s="23" t="s">
        <v>1</v>
      </c>
      <c r="C24" s="10">
        <v>2866</v>
      </c>
      <c r="D24" s="9">
        <v>2235</v>
      </c>
      <c r="E24" s="10">
        <v>15926</v>
      </c>
      <c r="F24" s="10">
        <v>1377</v>
      </c>
      <c r="G24" s="10">
        <v>907</v>
      </c>
      <c r="H24" s="10" t="s">
        <v>93</v>
      </c>
      <c r="I24" s="10">
        <v>628</v>
      </c>
      <c r="J24" s="10">
        <v>336</v>
      </c>
      <c r="K24" s="10">
        <v>5960</v>
      </c>
      <c r="L24" s="10">
        <f>(84+71+34+101+51+51+92+69+58+57+64+52)/2</f>
        <v>392</v>
      </c>
      <c r="M24" s="10">
        <v>1248</v>
      </c>
      <c r="N24" s="27">
        <v>406</v>
      </c>
      <c r="O24" s="10">
        <v>649.5</v>
      </c>
      <c r="P24" s="10">
        <v>1407</v>
      </c>
      <c r="Q24" s="18" t="s">
        <v>117</v>
      </c>
      <c r="R24" s="54">
        <v>850</v>
      </c>
      <c r="S24" s="28">
        <v>3106</v>
      </c>
      <c r="T24" s="16" t="s">
        <v>139</v>
      </c>
      <c r="U24" s="42"/>
      <c r="V24" s="13">
        <v>14014</v>
      </c>
      <c r="W24" s="29">
        <v>47</v>
      </c>
      <c r="X24" s="18" t="s">
        <v>161</v>
      </c>
      <c r="Y24" s="16" t="s">
        <v>183</v>
      </c>
      <c r="Z24" s="16" t="s">
        <v>205</v>
      </c>
      <c r="AA24" s="10">
        <v>2308</v>
      </c>
      <c r="AB24" s="10">
        <v>3508</v>
      </c>
      <c r="AC24" s="30">
        <v>455</v>
      </c>
      <c r="AD24" s="9">
        <v>39478</v>
      </c>
      <c r="AE24" s="16" t="s">
        <v>227</v>
      </c>
      <c r="AF24" s="10">
        <v>1711</v>
      </c>
      <c r="AG24" s="10">
        <v>1250</v>
      </c>
      <c r="AH24" s="31">
        <v>169</v>
      </c>
      <c r="AI24" s="10">
        <v>574</v>
      </c>
      <c r="AJ24" s="10">
        <v>146</v>
      </c>
      <c r="AK24" s="10">
        <v>60</v>
      </c>
      <c r="AL24" s="16" t="s">
        <v>246</v>
      </c>
      <c r="AM24" s="10">
        <v>6680</v>
      </c>
      <c r="AN24" s="16" t="s">
        <v>265</v>
      </c>
      <c r="AO24" s="10">
        <v>244</v>
      </c>
      <c r="AP24" s="32">
        <v>11757</v>
      </c>
      <c r="AQ24" s="16" t="s">
        <v>286</v>
      </c>
      <c r="AR24" s="18" t="s">
        <v>188</v>
      </c>
      <c r="AS24" s="10">
        <v>39623</v>
      </c>
      <c r="AT24" s="10">
        <v>266</v>
      </c>
      <c r="AU24" s="16" t="s">
        <v>329</v>
      </c>
      <c r="AV24" s="10">
        <v>2601</v>
      </c>
      <c r="AW24" s="10">
        <v>257</v>
      </c>
      <c r="AX24" s="10">
        <f t="shared" si="0"/>
        <v>163441.5</v>
      </c>
      <c r="AY24" s="10">
        <f>AX24/46</f>
        <v>3553.0760869565215</v>
      </c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</row>
    <row r="25" spans="1:85" ht="30" customHeight="1">
      <c r="A25" s="4">
        <v>21</v>
      </c>
      <c r="B25" s="23" t="s">
        <v>2</v>
      </c>
      <c r="C25" s="10">
        <v>1075</v>
      </c>
      <c r="D25" s="9">
        <v>676</v>
      </c>
      <c r="E25" s="10">
        <v>2180</v>
      </c>
      <c r="F25" s="10">
        <v>1794</v>
      </c>
      <c r="G25" s="10">
        <v>329</v>
      </c>
      <c r="H25" s="10" t="s">
        <v>94</v>
      </c>
      <c r="I25" s="10">
        <v>527</v>
      </c>
      <c r="J25" s="10">
        <v>305</v>
      </c>
      <c r="K25" s="10">
        <v>3366</v>
      </c>
      <c r="L25" s="10">
        <f>(61+103+54+98+63+117+119+103+48+83+77+93)/2</f>
        <v>509.5</v>
      </c>
      <c r="M25" s="10">
        <v>1071</v>
      </c>
      <c r="N25" s="27">
        <v>738</v>
      </c>
      <c r="O25" s="10">
        <v>837.5</v>
      </c>
      <c r="P25" s="10">
        <v>412</v>
      </c>
      <c r="Q25" s="18" t="s">
        <v>118</v>
      </c>
      <c r="R25" s="54">
        <v>562</v>
      </c>
      <c r="S25" s="28">
        <v>2084</v>
      </c>
      <c r="T25" s="16" t="s">
        <v>140</v>
      </c>
      <c r="U25" s="42"/>
      <c r="V25" s="13">
        <v>1744</v>
      </c>
      <c r="W25" s="29">
        <v>16</v>
      </c>
      <c r="X25" s="18" t="s">
        <v>144</v>
      </c>
      <c r="Y25" s="16" t="s">
        <v>184</v>
      </c>
      <c r="Z25" s="16" t="s">
        <v>206</v>
      </c>
      <c r="AA25" s="10">
        <v>1032</v>
      </c>
      <c r="AB25" s="10">
        <v>1214</v>
      </c>
      <c r="AC25" s="30">
        <v>4781</v>
      </c>
      <c r="AD25" s="9">
        <v>2097</v>
      </c>
      <c r="AE25" s="16" t="s">
        <v>228</v>
      </c>
      <c r="AF25" s="10">
        <v>2828</v>
      </c>
      <c r="AG25" s="10">
        <v>938</v>
      </c>
      <c r="AH25" s="31">
        <v>431</v>
      </c>
      <c r="AI25" s="10">
        <v>313</v>
      </c>
      <c r="AJ25" s="10">
        <v>1068</v>
      </c>
      <c r="AK25" s="10">
        <v>43</v>
      </c>
      <c r="AL25" s="16" t="s">
        <v>205</v>
      </c>
      <c r="AM25" s="10">
        <v>3068</v>
      </c>
      <c r="AN25" s="16" t="s">
        <v>266</v>
      </c>
      <c r="AO25" s="10">
        <v>27</v>
      </c>
      <c r="AP25" s="32">
        <v>479</v>
      </c>
      <c r="AQ25" s="16" t="s">
        <v>287</v>
      </c>
      <c r="AR25" s="18" t="s">
        <v>200</v>
      </c>
      <c r="AS25" s="10">
        <v>18596</v>
      </c>
      <c r="AT25" s="10">
        <v>469</v>
      </c>
      <c r="AU25" s="16" t="s">
        <v>330</v>
      </c>
      <c r="AV25" s="10">
        <v>946</v>
      </c>
      <c r="AW25" s="10">
        <v>133</v>
      </c>
      <c r="AX25" s="10">
        <f t="shared" si="0"/>
        <v>56689</v>
      </c>
      <c r="AY25" s="10">
        <f>AX25/46</f>
        <v>1232.3695652173913</v>
      </c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</row>
    <row r="26" spans="1:85" ht="37.5" customHeight="1">
      <c r="A26" s="4">
        <v>22</v>
      </c>
      <c r="B26" s="23" t="s">
        <v>3</v>
      </c>
      <c r="C26" s="10">
        <v>807</v>
      </c>
      <c r="D26" s="9">
        <v>638</v>
      </c>
      <c r="E26" s="10">
        <v>1160</v>
      </c>
      <c r="F26" s="44"/>
      <c r="G26" s="10">
        <v>251</v>
      </c>
      <c r="H26" s="10" t="s">
        <v>95</v>
      </c>
      <c r="I26" s="10">
        <v>336</v>
      </c>
      <c r="J26" s="10">
        <v>198</v>
      </c>
      <c r="K26" s="10">
        <v>1741</v>
      </c>
      <c r="L26" s="10">
        <f>(44+55+13+39+46+47+27+41+33+67+38+69)/2</f>
        <v>259.5</v>
      </c>
      <c r="M26" s="10">
        <v>550</v>
      </c>
      <c r="N26" s="27">
        <v>414</v>
      </c>
      <c r="O26" s="10">
        <v>485.5</v>
      </c>
      <c r="P26" s="10">
        <v>359</v>
      </c>
      <c r="Q26" s="18" t="s">
        <v>119</v>
      </c>
      <c r="R26" s="54">
        <v>377</v>
      </c>
      <c r="S26" s="28">
        <v>1324</v>
      </c>
      <c r="T26" s="16" t="s">
        <v>141</v>
      </c>
      <c r="U26" s="42"/>
      <c r="V26" s="13">
        <v>2176</v>
      </c>
      <c r="W26" s="29">
        <v>43</v>
      </c>
      <c r="X26" s="18" t="s">
        <v>162</v>
      </c>
      <c r="Y26" s="16" t="s">
        <v>185</v>
      </c>
      <c r="Z26" s="16" t="s">
        <v>207</v>
      </c>
      <c r="AA26" s="10">
        <v>647</v>
      </c>
      <c r="AB26" s="10">
        <v>508</v>
      </c>
      <c r="AC26" s="30">
        <v>2438</v>
      </c>
      <c r="AD26" s="9">
        <v>1883</v>
      </c>
      <c r="AE26" s="16" t="s">
        <v>229</v>
      </c>
      <c r="AF26" s="10">
        <v>1527</v>
      </c>
      <c r="AG26" s="10">
        <v>876</v>
      </c>
      <c r="AH26" s="31">
        <v>241</v>
      </c>
      <c r="AI26" s="10">
        <v>115</v>
      </c>
      <c r="AJ26" s="10">
        <v>429</v>
      </c>
      <c r="AK26" s="10">
        <v>41</v>
      </c>
      <c r="AL26" s="16" t="s">
        <v>247</v>
      </c>
      <c r="AM26" s="10">
        <v>1542</v>
      </c>
      <c r="AN26" s="16" t="s">
        <v>267</v>
      </c>
      <c r="AO26" s="10">
        <v>330</v>
      </c>
      <c r="AP26" s="32">
        <v>1029</v>
      </c>
      <c r="AQ26" s="16" t="s">
        <v>288</v>
      </c>
      <c r="AR26" s="18" t="s">
        <v>308</v>
      </c>
      <c r="AS26" s="10">
        <v>5522</v>
      </c>
      <c r="AT26" s="10">
        <v>369</v>
      </c>
      <c r="AU26" s="16" t="s">
        <v>331</v>
      </c>
      <c r="AV26" s="10">
        <v>580</v>
      </c>
      <c r="AW26" s="10">
        <v>135</v>
      </c>
      <c r="AX26" s="10">
        <f t="shared" si="0"/>
        <v>29331</v>
      </c>
      <c r="AY26" s="10">
        <f>AX26/45</f>
        <v>651.79999999999995</v>
      </c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</row>
    <row r="27" spans="1:85" ht="37.5" customHeight="1">
      <c r="A27" s="4">
        <v>23</v>
      </c>
      <c r="B27" s="23" t="s">
        <v>21</v>
      </c>
      <c r="C27" s="10">
        <v>1199</v>
      </c>
      <c r="D27" s="9">
        <v>4695</v>
      </c>
      <c r="E27" s="10">
        <v>5300</v>
      </c>
      <c r="F27" s="44"/>
      <c r="G27" s="10">
        <v>874</v>
      </c>
      <c r="H27" s="10" t="s">
        <v>96</v>
      </c>
      <c r="I27" s="10">
        <v>2012</v>
      </c>
      <c r="J27" s="10">
        <v>3510</v>
      </c>
      <c r="K27" s="10">
        <v>2961</v>
      </c>
      <c r="L27" s="10">
        <f>(924+972+1363+1079+565+595+1418+871)/2</f>
        <v>3893.5</v>
      </c>
      <c r="M27" s="10">
        <v>1357</v>
      </c>
      <c r="N27" s="27">
        <v>4174</v>
      </c>
      <c r="O27" s="10">
        <v>800</v>
      </c>
      <c r="P27" s="10">
        <v>1920</v>
      </c>
      <c r="Q27" s="18" t="s">
        <v>120</v>
      </c>
      <c r="R27" s="54">
        <v>902</v>
      </c>
      <c r="S27" s="28">
        <v>4745</v>
      </c>
      <c r="T27" s="16" t="s">
        <v>142</v>
      </c>
      <c r="U27" s="42"/>
      <c r="V27" s="13">
        <v>17</v>
      </c>
      <c r="W27" s="29">
        <v>2939</v>
      </c>
      <c r="X27" s="18" t="s">
        <v>163</v>
      </c>
      <c r="Y27" s="16" t="s">
        <v>186</v>
      </c>
      <c r="Z27" s="16" t="s">
        <v>208</v>
      </c>
      <c r="AA27" s="10">
        <v>104</v>
      </c>
      <c r="AB27" s="10">
        <v>1216</v>
      </c>
      <c r="AC27" s="30">
        <v>4632</v>
      </c>
      <c r="AD27" s="9">
        <v>2822</v>
      </c>
      <c r="AE27" s="16" t="s">
        <v>230</v>
      </c>
      <c r="AF27" s="10">
        <v>699</v>
      </c>
      <c r="AG27" s="10">
        <v>407</v>
      </c>
      <c r="AH27" s="31">
        <v>3995</v>
      </c>
      <c r="AI27" s="10">
        <v>918</v>
      </c>
      <c r="AJ27" s="10">
        <v>3822</v>
      </c>
      <c r="AK27" s="10">
        <v>127</v>
      </c>
      <c r="AL27" s="16" t="s">
        <v>248</v>
      </c>
      <c r="AM27" s="10">
        <v>958</v>
      </c>
      <c r="AN27" s="16" t="s">
        <v>268</v>
      </c>
      <c r="AO27" s="10">
        <v>2364</v>
      </c>
      <c r="AP27" s="32">
        <v>835</v>
      </c>
      <c r="AQ27" s="16" t="s">
        <v>289</v>
      </c>
      <c r="AR27" s="18" t="s">
        <v>309</v>
      </c>
      <c r="AS27" s="10">
        <v>2062</v>
      </c>
      <c r="AT27" s="10">
        <v>1940</v>
      </c>
      <c r="AU27" s="16" t="s">
        <v>332</v>
      </c>
      <c r="AV27" s="10">
        <v>3858</v>
      </c>
      <c r="AW27" s="10">
        <v>1969</v>
      </c>
      <c r="AX27" s="10">
        <f t="shared" si="0"/>
        <v>74026.5</v>
      </c>
      <c r="AY27" s="10">
        <f>AX27/45</f>
        <v>1645.0333333333333</v>
      </c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</row>
    <row r="28" spans="1:85" ht="60" customHeight="1">
      <c r="A28" s="4">
        <v>24</v>
      </c>
      <c r="B28" s="23" t="s">
        <v>22</v>
      </c>
      <c r="C28" s="10">
        <v>2</v>
      </c>
      <c r="D28" s="9">
        <v>2</v>
      </c>
      <c r="E28" s="10">
        <v>3</v>
      </c>
      <c r="F28" s="44"/>
      <c r="G28" s="10">
        <v>3</v>
      </c>
      <c r="H28" s="10" t="s">
        <v>97</v>
      </c>
      <c r="I28" s="10">
        <v>2</v>
      </c>
      <c r="J28" s="10">
        <v>7</v>
      </c>
      <c r="K28" s="10">
        <v>2</v>
      </c>
      <c r="L28" s="10">
        <f>(2.83+2.75+3.083+3.106+5+4+2.9+2.6+1.86+2.32+4.6+3.7)/2</f>
        <v>19.374500000000001</v>
      </c>
      <c r="M28" s="10">
        <v>2</v>
      </c>
      <c r="N28" s="27">
        <v>1</v>
      </c>
      <c r="O28" s="10">
        <v>2.31</v>
      </c>
      <c r="P28" s="10">
        <v>3</v>
      </c>
      <c r="Q28" s="18" t="s">
        <v>97</v>
      </c>
      <c r="R28" s="54">
        <v>3</v>
      </c>
      <c r="S28" s="28">
        <v>2</v>
      </c>
      <c r="T28" s="16" t="s">
        <v>97</v>
      </c>
      <c r="U28" s="42"/>
      <c r="V28" s="13">
        <v>2</v>
      </c>
      <c r="W28" s="29">
        <v>1</v>
      </c>
      <c r="X28" s="18" t="s">
        <v>164</v>
      </c>
      <c r="Y28" s="16" t="s">
        <v>164</v>
      </c>
      <c r="Z28" s="16" t="s">
        <v>164</v>
      </c>
      <c r="AA28" s="10">
        <v>2</v>
      </c>
      <c r="AB28" s="10">
        <v>3922</v>
      </c>
      <c r="AC28" s="46"/>
      <c r="AD28" s="9">
        <v>4</v>
      </c>
      <c r="AE28" s="16" t="s">
        <v>164</v>
      </c>
      <c r="AF28" s="44"/>
      <c r="AG28" s="10">
        <v>3</v>
      </c>
      <c r="AH28" s="48"/>
      <c r="AI28" s="10">
        <v>1.35</v>
      </c>
      <c r="AJ28" s="10">
        <v>3</v>
      </c>
      <c r="AK28" s="10">
        <v>2</v>
      </c>
      <c r="AL28" s="16" t="s">
        <v>164</v>
      </c>
      <c r="AM28" s="10">
        <v>2</v>
      </c>
      <c r="AN28" s="16" t="s">
        <v>98</v>
      </c>
      <c r="AO28" s="14">
        <v>2</v>
      </c>
      <c r="AP28" s="10">
        <v>2</v>
      </c>
      <c r="AQ28" s="16" t="s">
        <v>97</v>
      </c>
      <c r="AR28" s="18" t="s">
        <v>164</v>
      </c>
      <c r="AS28" s="10">
        <v>2</v>
      </c>
      <c r="AT28" s="10">
        <v>2</v>
      </c>
      <c r="AU28" s="16" t="s">
        <v>164</v>
      </c>
      <c r="AV28" s="10">
        <v>3</v>
      </c>
      <c r="AW28" s="10">
        <v>2</v>
      </c>
      <c r="AX28" s="10">
        <f t="shared" si="0"/>
        <v>4009.0344999999998</v>
      </c>
      <c r="AY28" s="10">
        <f>AX28/42</f>
        <v>95.453202380952376</v>
      </c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</row>
    <row r="29" spans="1:85" ht="55.5" customHeight="1">
      <c r="A29" s="4">
        <v>25</v>
      </c>
      <c r="B29" s="23" t="s">
        <v>14</v>
      </c>
      <c r="C29" s="14">
        <v>1</v>
      </c>
      <c r="D29" s="24">
        <v>1</v>
      </c>
      <c r="E29" s="14">
        <v>2</v>
      </c>
      <c r="F29" s="45"/>
      <c r="G29" s="14">
        <v>1</v>
      </c>
      <c r="H29" s="10" t="s">
        <v>98</v>
      </c>
      <c r="I29" s="14">
        <v>1</v>
      </c>
      <c r="J29" s="14">
        <v>1</v>
      </c>
      <c r="K29" s="14">
        <v>1</v>
      </c>
      <c r="L29" s="14">
        <f>(92+84+61+142+151+87+70+54+65+92+83+104)/2</f>
        <v>542.5</v>
      </c>
      <c r="M29" s="14">
        <v>1</v>
      </c>
      <c r="N29" s="35">
        <v>1</v>
      </c>
      <c r="O29" s="14">
        <v>350.25</v>
      </c>
      <c r="P29" s="14">
        <v>1</v>
      </c>
      <c r="Q29" s="25">
        <v>1</v>
      </c>
      <c r="R29" s="54">
        <v>3</v>
      </c>
      <c r="S29" s="36">
        <v>1</v>
      </c>
      <c r="T29" s="19" t="s">
        <v>98</v>
      </c>
      <c r="U29" s="43"/>
      <c r="V29" s="15">
        <v>1</v>
      </c>
      <c r="W29" s="37">
        <v>5</v>
      </c>
      <c r="X29" s="25" t="s">
        <v>164</v>
      </c>
      <c r="Y29" s="19" t="s">
        <v>98</v>
      </c>
      <c r="Z29" s="19" t="s">
        <v>164</v>
      </c>
      <c r="AA29" s="14">
        <v>1</v>
      </c>
      <c r="AB29" s="14">
        <v>1308</v>
      </c>
      <c r="AC29" s="45"/>
      <c r="AD29" s="24">
        <v>5</v>
      </c>
      <c r="AE29" s="19" t="s">
        <v>98</v>
      </c>
      <c r="AF29" s="45"/>
      <c r="AG29" s="45"/>
      <c r="AH29" s="47"/>
      <c r="AI29" s="14">
        <v>1.79</v>
      </c>
      <c r="AJ29" s="14">
        <v>1</v>
      </c>
      <c r="AK29" s="14">
        <v>2</v>
      </c>
      <c r="AL29" s="19" t="s">
        <v>98</v>
      </c>
      <c r="AM29" s="14">
        <v>2</v>
      </c>
      <c r="AN29" s="19" t="s">
        <v>98</v>
      </c>
      <c r="AO29" s="14">
        <v>1</v>
      </c>
      <c r="AP29" s="14">
        <v>1</v>
      </c>
      <c r="AQ29" s="19" t="s">
        <v>98</v>
      </c>
      <c r="AR29" s="25" t="s">
        <v>98</v>
      </c>
      <c r="AS29" s="14">
        <v>41546</v>
      </c>
      <c r="AT29" s="14">
        <v>1</v>
      </c>
      <c r="AU29" s="19" t="s">
        <v>98</v>
      </c>
      <c r="AV29" s="14">
        <v>0.4</v>
      </c>
      <c r="AW29" s="14">
        <v>0</v>
      </c>
      <c r="AX29" s="14">
        <f t="shared" si="0"/>
        <v>43784.94</v>
      </c>
      <c r="AY29" s="10">
        <f>AX29/41</f>
        <v>1067.9253658536586</v>
      </c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</row>
    <row r="30" spans="1:85">
      <c r="A30" s="5"/>
      <c r="B30" s="5"/>
      <c r="C30" s="2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58"/>
      <c r="S30" s="20"/>
      <c r="T30" s="21"/>
      <c r="U30" s="39"/>
      <c r="V30" s="21"/>
      <c r="W30" s="21"/>
      <c r="X30" s="22"/>
      <c r="Y30" s="20"/>
      <c r="Z30" s="20"/>
      <c r="AA30" s="21"/>
      <c r="AB30" s="21"/>
      <c r="AC30" s="21"/>
      <c r="AD30" s="21"/>
      <c r="AE30" s="20"/>
      <c r="AF30" s="21"/>
      <c r="AG30" s="21"/>
      <c r="AH30" s="21"/>
      <c r="AI30" s="21"/>
      <c r="AJ30" s="21"/>
      <c r="AK30" s="21"/>
      <c r="AL30" s="20"/>
      <c r="AM30" s="21"/>
      <c r="AN30" s="20"/>
      <c r="AO30" s="21"/>
      <c r="AP30" s="21"/>
      <c r="AQ30" s="20"/>
      <c r="AR30" s="22"/>
      <c r="AS30" s="21"/>
      <c r="AT30" s="21"/>
      <c r="AU30" s="20"/>
      <c r="AV30" s="21"/>
      <c r="AW30" s="21"/>
      <c r="AX30" s="21"/>
      <c r="AY30" s="21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>
      <c r="A31" s="3" t="s">
        <v>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/>
      <c r="R31" s="59"/>
      <c r="S31" s="12"/>
      <c r="T31" s="8"/>
      <c r="U31" s="40"/>
      <c r="V31" s="8"/>
      <c r="W31" s="8"/>
      <c r="X31" s="11"/>
      <c r="Y31" s="12"/>
      <c r="Z31" s="12"/>
      <c r="AA31" s="8"/>
      <c r="AB31" s="8"/>
      <c r="AC31" s="8"/>
      <c r="AD31" s="8"/>
      <c r="AE31" s="12"/>
      <c r="AF31" s="8"/>
      <c r="AG31" s="8"/>
      <c r="AH31" s="8"/>
      <c r="AI31" s="8"/>
      <c r="AJ31" s="8"/>
      <c r="AK31" s="8"/>
      <c r="AL31" s="12"/>
      <c r="AM31" s="8"/>
      <c r="AN31" s="12"/>
      <c r="AO31" s="8"/>
      <c r="AP31" s="8"/>
      <c r="AQ31" s="12"/>
      <c r="AR31" s="11"/>
      <c r="AS31" s="8"/>
      <c r="AT31" s="8"/>
      <c r="AU31" s="12"/>
      <c r="AV31" s="8"/>
      <c r="AW31" s="8"/>
      <c r="AX31" s="8"/>
      <c r="AY31" s="8"/>
    </row>
    <row r="32" spans="1:85">
      <c r="A32" s="3" t="s">
        <v>8</v>
      </c>
      <c r="R32" s="60"/>
    </row>
  </sheetData>
  <pageMargins left="0.25" right="0.25" top="0.75" bottom="0.75" header="0.3" footer="0.3"/>
  <pageSetup paperSize="9"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Ministerstwo Finansów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Kamieniecka Ewa</dc:creator>
  <cp:lastModifiedBy>apc</cp:lastModifiedBy>
  <cp:lastPrinted>2017-07-24T10:45:34Z</cp:lastPrinted>
  <dcterms:created xsi:type="dcterms:W3CDTF">2017-03-27T08:39:42Z</dcterms:created>
  <dcterms:modified xsi:type="dcterms:W3CDTF">2018-04-10T10:18:36Z</dcterms:modified>
</cp:coreProperties>
</file>